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thumbnail" Target="docProps/thumbnail.emf"/><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extended-properties" Target="docProps/app.xml"/><Relationship Id="rId4" Type="http://schemas.openxmlformats.org/package/2006/relationships/metadata/core-properties" Target="docProps/core.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https://ligoniukasa-my.sharepoint.com/personal/viktorija_jakubauskaitejuodisiene_vlk_lt/Documents/Desktop/"/>
    </mc:Choice>
  </mc:AlternateContent>
  <xr:revisionPtr revIDLastSave="0" documentId="8_{BD61A7AB-BF8F-4B8B-B9BB-A5A7846ECD08}" xr6:coauthVersionLast="47" xr6:coauthVersionMax="47" xr10:uidLastSave="{00000000-0000-0000-0000-000000000000}"/>
  <bookViews>
    <workbookView xWindow="-96" yWindow="-96" windowWidth="23232" windowHeight="12552" tabRatio="745" firstSheet="6" activeTab="2" xr2:uid="{00000000-000D-0000-FFFF-FFFF00000000}"/>
  </bookViews>
  <sheets>
    <sheet name="Titulinis" sheetId="1" r:id="rId1"/>
    <sheet name="Turinys" sheetId="2" r:id="rId2"/>
    <sheet name=" Forma Nr. 1-PSDF" sheetId="84" r:id="rId3"/>
    <sheet name="Forma Nr. 1-PSDF-P" sheetId="85" r:id="rId4"/>
    <sheet name="Forma Nr. 1-PSDF-I " sheetId="86" r:id="rId5"/>
    <sheet name="Forma Nr. 1-PSDF-R " sheetId="88" r:id="rId6"/>
    <sheet name="Forma Nr. 2" sheetId="89" r:id="rId7"/>
    <sheet name="Forma Nr. BV-2" sheetId="90" r:id="rId8"/>
    <sheet name="DU pažyma" sheetId="91" r:id="rId9"/>
  </sheets>
  <definedNames>
    <definedName name="_xlnm.Print_Area" localSheetId="2">' Forma Nr. 1-PSDF'!$A$1:$J$55</definedName>
    <definedName name="_xlnm.Print_Area" localSheetId="4">'Forma Nr. 1-PSDF-I '!$A$1:$Q$67</definedName>
    <definedName name="_xlnm.Print_Area" localSheetId="3">'Forma Nr. 1-PSDF-P'!$A$1:$I$60</definedName>
    <definedName name="_xlnm.Print_Area" localSheetId="5">'Forma Nr. 1-PSDF-R '!$A$1:$J$52</definedName>
    <definedName name="_xlnm.Print_Area" localSheetId="0">Titulinis!$A$1:$I$46</definedName>
    <definedName name="_xlnm.Print_Area" localSheetId="1">Turinys!$A$1:$I$36</definedName>
    <definedName name="_xlnm.Print_Titles" localSheetId="4">'Forma Nr. 1-PSDF-I '!$13:$15</definedName>
    <definedName name="_xlnm.Print_Titles" localSheetId="6">'Forma Nr. 2'!#REF!</definedName>
    <definedName name="Z_05B54777_5D6F_4067_9B5E_F0A938B54982_.wvu.Cols" localSheetId="6" hidden="1">'Forma Nr. 2'!#REF!</definedName>
    <definedName name="Z_05B54777_5D6F_4067_9B5E_F0A938B54982_.wvu.PrintTitles" localSheetId="6" hidden="1">'Forma Nr. 2'!#REF!</definedName>
    <definedName name="Z_112AFAC2_77EA_44AA_BEEF_6812D11534CE_.wvu.Cols" localSheetId="6" hidden="1">'Forma Nr. 2'!#REF!</definedName>
    <definedName name="Z_112AFAC2_77EA_44AA_BEEF_6812D11534CE_.wvu.PrintTitles" localSheetId="6" hidden="1">'Forma Nr. 2'!#REF!</definedName>
    <definedName name="Z_2639E812_3F06_4E8B_B45B_2B63CC97A751_.wvu.Cols" localSheetId="6" hidden="1">'Forma Nr. 2'!#REF!</definedName>
    <definedName name="Z_2639E812_3F06_4E8B_B45B_2B63CC97A751_.wvu.PrintTitles" localSheetId="6" hidden="1">'Forma Nr. 2'!#REF!</definedName>
    <definedName name="Z_47D04100_FABF_4D8C_9C0A_1DEC9335BC02_.wvu.Cols" localSheetId="6" hidden="1">'Forma Nr. 2'!#REF!</definedName>
    <definedName name="Z_47D04100_FABF_4D8C_9C0A_1DEC9335BC02_.wvu.PrintTitles" localSheetId="6" hidden="1">'Forma Nr. 2'!#REF!</definedName>
    <definedName name="Z_4837D77B_C401_4018_A777_ED8FA242E629_.wvu.Cols" localSheetId="6" hidden="1">'Forma Nr. 2'!#REF!</definedName>
    <definedName name="Z_4837D77B_C401_4018_A777_ED8FA242E629_.wvu.PrintTitles" localSheetId="6" hidden="1">'Forma Nr. 2'!#REF!</definedName>
    <definedName name="Z_57A1E72B_DFC1_4C5D_ABA7_C1A26EB31789_.wvu.Cols" localSheetId="6" hidden="1">'Forma Nr. 2'!#REF!</definedName>
    <definedName name="Z_57A1E72B_DFC1_4C5D_ABA7_C1A26EB31789_.wvu.PrintTitles" localSheetId="6" hidden="1">'Forma Nr. 2'!#REF!</definedName>
    <definedName name="Z_5FCAC33A_47AA_47EB_BE57_8622821F3718_.wvu.Cols" localSheetId="6" hidden="1">'Forma Nr. 2'!#REF!</definedName>
    <definedName name="Z_5FCAC33A_47AA_47EB_BE57_8622821F3718_.wvu.PrintTitles" localSheetId="6" hidden="1">'Forma Nr. 2'!#REF!</definedName>
    <definedName name="Z_758123A7_07DC_4CFE_A1C3_A6CC304C1338_.wvu.Cols" localSheetId="6" hidden="1">'Forma Nr. 2'!#REF!</definedName>
    <definedName name="Z_758123A7_07DC_4CFE_A1C3_A6CC304C1338_.wvu.PrintTitles" localSheetId="6" hidden="1">'Forma Nr. 2'!#REF!</definedName>
    <definedName name="Z_75BFD04C_8D34_49C9_A422_0335B0ABD698_.wvu.Cols" localSheetId="6" hidden="1">'Forma Nr. 2'!#REF!</definedName>
    <definedName name="Z_75BFD04C_8D34_49C9_A422_0335B0ABD698_.wvu.PrintTitles" localSheetId="6" hidden="1">'Forma Nr. 2'!#REF!</definedName>
    <definedName name="Z_7A632666_DBD4_4CFF_BD05_66382BD6FB9E_.wvu.Cols" localSheetId="6" hidden="1">'Forma Nr. 2'!#REF!</definedName>
    <definedName name="Z_7A632666_DBD4_4CFF_BD05_66382BD6FB9E_.wvu.PrintTitles" localSheetId="6" hidden="1">'Forma Nr. 2'!#REF!</definedName>
    <definedName name="Z_9B727EDB_49B4_42DC_BF97_3A35178E0BFD_.wvu.Cols" localSheetId="6" hidden="1">'Forma Nr. 2'!#REF!</definedName>
    <definedName name="Z_9B727EDB_49B4_42DC_BF97_3A35178E0BFD_.wvu.PrintTitles" localSheetId="6" hidden="1">'Forma Nr. 2'!#REF!</definedName>
    <definedName name="Z_A64B7B98_B658_4E89_BA3D_F49D1265D61E_.wvu.Cols" localSheetId="6" hidden="1">'Forma Nr. 2'!#REF!</definedName>
    <definedName name="Z_A64B7B98_B658_4E89_BA3D_F49D1265D61E_.wvu.PrintTitles" localSheetId="6" hidden="1">'Forma Nr. 2'!#REF!</definedName>
    <definedName name="Z_B9470AF3_226B_4213_A7B5_37AA221FCC86_.wvu.Cols" localSheetId="6" hidden="1">'Forma Nr. 2'!#REF!</definedName>
    <definedName name="Z_B9470AF3_226B_4213_A7B5_37AA221FCC86_.wvu.PrintTitles" localSheetId="6" hidden="1">'Forma Nr. 2'!#REF!</definedName>
    <definedName name="Z_D669FC1B_AE0B_4417_8D6F_8460D68D5677_.wvu.Cols" localSheetId="6" hidden="1">'Forma Nr. 2'!#REF!</definedName>
    <definedName name="Z_D669FC1B_AE0B_4417_8D6F_8460D68D5677_.wvu.PrintTitles" localSheetId="6" hidden="1">'Forma Nr. 2'!#REF!</definedName>
    <definedName name="Z_DF4717B8_E960_4300_AF40_4AC5F93B40E3_.wvu.Cols" localSheetId="6" hidden="1">'Forma Nr. 2'!#REF!</definedName>
    <definedName name="Z_DF4717B8_E960_4300_AF40_4AC5F93B40E3_.wvu.PrintTitles" localSheetId="6" hidden="1">'Forma Nr. 2'!#REF!</definedName>
    <definedName name="Z_F677807F_46FD_43C6_BB8F_08ECC7636E03_.wvu.Cols" localSheetId="6" hidden="1">'Forma Nr. 2'!#REF!</definedName>
    <definedName name="Z_F677807F_46FD_43C6_BB8F_08ECC7636E03_.wvu.PrintTitles" localSheetId="6" hidden="1">'Forma Nr. 2'!#REF!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9" i="84" l="1"/>
  <c r="F43" i="86"/>
  <c r="H50" i="85"/>
  <c r="G49" i="85"/>
  <c r="H48" i="85"/>
  <c r="I47" i="85"/>
  <c r="I38" i="85" s="1"/>
  <c r="F47" i="85"/>
  <c r="D47" i="85"/>
  <c r="C47" i="85"/>
  <c r="H46" i="85"/>
  <c r="H45" i="85"/>
  <c r="H44" i="85"/>
  <c r="I44" i="85"/>
  <c r="G44" i="85"/>
  <c r="F44" i="85"/>
  <c r="F38" i="85" s="1"/>
  <c r="D44" i="85"/>
  <c r="C44" i="85"/>
  <c r="H43" i="85"/>
  <c r="H42" i="85"/>
  <c r="H41" i="85"/>
  <c r="H40" i="85"/>
  <c r="H39" i="85"/>
  <c r="H37" i="85"/>
  <c r="F36" i="85"/>
  <c r="F35" i="85" s="1"/>
  <c r="H35" i="85" s="1"/>
  <c r="I35" i="85"/>
  <c r="G35" i="85"/>
  <c r="D35" i="85"/>
  <c r="C35" i="85"/>
  <c r="H34" i="85"/>
  <c r="H33" i="85"/>
  <c r="H32" i="85"/>
  <c r="I31" i="85"/>
  <c r="H31" i="85" s="1"/>
  <c r="G31" i="85"/>
  <c r="F31" i="85"/>
  <c r="D31" i="85"/>
  <c r="C31" i="85"/>
  <c r="H30" i="85"/>
  <c r="H29" i="85"/>
  <c r="H28" i="85"/>
  <c r="H27" i="85"/>
  <c r="H26" i="85"/>
  <c r="I25" i="85"/>
  <c r="G25" i="85"/>
  <c r="F25" i="85"/>
  <c r="D25" i="85"/>
  <c r="C25" i="85"/>
  <c r="I24" i="85"/>
  <c r="G24" i="85"/>
  <c r="F24" i="85"/>
  <c r="C24" i="85"/>
  <c r="I23" i="85"/>
  <c r="G23" i="85"/>
  <c r="F23" i="85"/>
  <c r="D23" i="85"/>
  <c r="C23" i="85"/>
  <c r="I22" i="85"/>
  <c r="G22" i="85"/>
  <c r="F22" i="85"/>
  <c r="D22" i="85"/>
  <c r="C22" i="85"/>
  <c r="I21" i="85"/>
  <c r="H21" i="85" s="1"/>
  <c r="G21" i="85"/>
  <c r="F21" i="85"/>
  <c r="D21" i="85"/>
  <c r="C21" i="85"/>
  <c r="E20" i="85"/>
  <c r="E51" i="85"/>
  <c r="F20" i="84"/>
  <c r="F25" i="84" s="1"/>
  <c r="E20" i="84"/>
  <c r="E25" i="84"/>
  <c r="C20" i="84"/>
  <c r="H39" i="84"/>
  <c r="N57" i="86"/>
  <c r="N58" i="86"/>
  <c r="N59" i="86"/>
  <c r="N56" i="86"/>
  <c r="N54" i="86"/>
  <c r="N53" i="86"/>
  <c r="N52" i="86"/>
  <c r="N51" i="86"/>
  <c r="N49" i="86"/>
  <c r="N47" i="86"/>
  <c r="N46" i="86"/>
  <c r="N42" i="86"/>
  <c r="N31" i="86"/>
  <c r="N32" i="86"/>
  <c r="N30" i="86"/>
  <c r="N28" i="86"/>
  <c r="N27" i="86"/>
  <c r="N26" i="86" s="1"/>
  <c r="N25" i="86"/>
  <c r="N24" i="86"/>
  <c r="N23" i="86"/>
  <c r="N22" i="86"/>
  <c r="N21" i="86"/>
  <c r="G47" i="84"/>
  <c r="G46" i="84"/>
  <c r="C46" i="84"/>
  <c r="F39" i="84"/>
  <c r="C38" i="84" s="1"/>
  <c r="E39" i="84"/>
  <c r="D39" i="84"/>
  <c r="C37" i="84"/>
  <c r="I37" i="84" s="1"/>
  <c r="C36" i="84"/>
  <c r="C35" i="84"/>
  <c r="C34" i="84"/>
  <c r="J34" i="84" s="1"/>
  <c r="I34" i="84"/>
  <c r="C33" i="84"/>
  <c r="I33" i="84" s="1"/>
  <c r="J33" i="84"/>
  <c r="I24" i="84"/>
  <c r="J24" i="84" s="1"/>
  <c r="H24" i="84"/>
  <c r="G24" i="84"/>
  <c r="I23" i="84"/>
  <c r="J23" i="84"/>
  <c r="H23" i="84"/>
  <c r="G23" i="84"/>
  <c r="I22" i="84"/>
  <c r="J22" i="84" s="1"/>
  <c r="H22" i="84"/>
  <c r="G22" i="84"/>
  <c r="I21" i="84"/>
  <c r="J21" i="84" s="1"/>
  <c r="H21" i="84"/>
  <c r="G21" i="84"/>
  <c r="O60" i="86"/>
  <c r="J60" i="86"/>
  <c r="E60" i="86"/>
  <c r="J59" i="86"/>
  <c r="O59" i="86"/>
  <c r="E59" i="86"/>
  <c r="J58" i="86"/>
  <c r="E58" i="86"/>
  <c r="J57" i="86"/>
  <c r="E57" i="86"/>
  <c r="J56" i="86"/>
  <c r="O56" i="86"/>
  <c r="E56" i="86"/>
  <c r="E55" i="86" s="1"/>
  <c r="P55" i="86"/>
  <c r="M55" i="86"/>
  <c r="L55" i="86"/>
  <c r="K55" i="86"/>
  <c r="I55" i="86"/>
  <c r="H55" i="86"/>
  <c r="G55" i="86"/>
  <c r="G16" i="86" s="1"/>
  <c r="F55" i="86"/>
  <c r="D55" i="86"/>
  <c r="C55" i="86"/>
  <c r="J54" i="86"/>
  <c r="E54" i="86"/>
  <c r="J53" i="86"/>
  <c r="Q53" i="86" s="1"/>
  <c r="O53" i="86"/>
  <c r="E53" i="86"/>
  <c r="J52" i="86"/>
  <c r="E52" i="86"/>
  <c r="K51" i="86"/>
  <c r="J51" i="86" s="1"/>
  <c r="E51" i="86"/>
  <c r="Q50" i="86"/>
  <c r="O50" i="86"/>
  <c r="E50" i="86"/>
  <c r="E48" i="86" s="1"/>
  <c r="J49" i="86"/>
  <c r="Q49" i="86" s="1"/>
  <c r="Q48" i="86" s="1"/>
  <c r="O49" i="86"/>
  <c r="E49" i="86"/>
  <c r="E35" i="86"/>
  <c r="E36" i="86"/>
  <c r="E37" i="86"/>
  <c r="E38" i="86"/>
  <c r="E39" i="86"/>
  <c r="E41" i="86"/>
  <c r="E42" i="86"/>
  <c r="E44" i="86"/>
  <c r="E43" i="86" s="1"/>
  <c r="E45" i="86"/>
  <c r="E46" i="86"/>
  <c r="E47" i="86"/>
  <c r="P48" i="86"/>
  <c r="M48" i="86"/>
  <c r="L48" i="86"/>
  <c r="K48" i="86"/>
  <c r="J48" i="86"/>
  <c r="I48" i="86"/>
  <c r="H48" i="86"/>
  <c r="G48" i="86"/>
  <c r="F48" i="86"/>
  <c r="D48" i="86"/>
  <c r="C48" i="86"/>
  <c r="J47" i="86"/>
  <c r="Q47" i="86" s="1"/>
  <c r="O47" i="86"/>
  <c r="K46" i="86"/>
  <c r="J46" i="86" s="1"/>
  <c r="Q46" i="86" s="1"/>
  <c r="J45" i="86"/>
  <c r="O45" i="86"/>
  <c r="J44" i="86"/>
  <c r="Q44" i="86" s="1"/>
  <c r="Q43" i="86" s="1"/>
  <c r="O44" i="86"/>
  <c r="O43" i="86" s="1"/>
  <c r="I45" i="86"/>
  <c r="J35" i="86"/>
  <c r="O35" i="86" s="1"/>
  <c r="J36" i="86"/>
  <c r="O36" i="86"/>
  <c r="J37" i="86"/>
  <c r="O37" i="86"/>
  <c r="J38" i="86"/>
  <c r="O38" i="86" s="1"/>
  <c r="J39" i="86"/>
  <c r="O39" i="86" s="1"/>
  <c r="J41" i="86"/>
  <c r="J42" i="86"/>
  <c r="J40" i="86" s="1"/>
  <c r="I44" i="86"/>
  <c r="I43" i="86" s="1"/>
  <c r="P43" i="86"/>
  <c r="M43" i="86"/>
  <c r="M34" i="86" s="1"/>
  <c r="L43" i="86"/>
  <c r="K43" i="86"/>
  <c r="H43" i="86"/>
  <c r="G43" i="86"/>
  <c r="D43" i="86"/>
  <c r="C43" i="86"/>
  <c r="O42" i="86"/>
  <c r="I41" i="86"/>
  <c r="P40" i="86"/>
  <c r="P34" i="86" s="1"/>
  <c r="P16" i="86" s="1"/>
  <c r="M40" i="86"/>
  <c r="L40" i="86"/>
  <c r="L34" i="86"/>
  <c r="K40" i="86"/>
  <c r="H40" i="86"/>
  <c r="H34" i="86"/>
  <c r="G40" i="86"/>
  <c r="F40" i="86"/>
  <c r="D40" i="86"/>
  <c r="D34" i="86"/>
  <c r="D17" i="86"/>
  <c r="D26" i="86"/>
  <c r="D20" i="86" s="1"/>
  <c r="D29" i="86"/>
  <c r="C40" i="86"/>
  <c r="C34" i="86" s="1"/>
  <c r="C17" i="86"/>
  <c r="C26" i="86"/>
  <c r="C29" i="86"/>
  <c r="C20" i="86" s="1"/>
  <c r="C16" i="86" s="1"/>
  <c r="I39" i="86"/>
  <c r="Q39" i="86" s="1"/>
  <c r="I38" i="86"/>
  <c r="I37" i="86"/>
  <c r="N37" i="86"/>
  <c r="I36" i="86"/>
  <c r="N36" i="86" s="1"/>
  <c r="I35" i="86"/>
  <c r="K33" i="86"/>
  <c r="I33" i="86"/>
  <c r="N33" i="86" s="1"/>
  <c r="N29" i="86" s="1"/>
  <c r="E33" i="86"/>
  <c r="J32" i="86"/>
  <c r="E32" i="86"/>
  <c r="J31" i="86"/>
  <c r="E31" i="86"/>
  <c r="J30" i="86"/>
  <c r="O30" i="86"/>
  <c r="E30" i="86"/>
  <c r="E29" i="86" s="1"/>
  <c r="P29" i="86"/>
  <c r="M29" i="86"/>
  <c r="L29" i="86"/>
  <c r="H29" i="86"/>
  <c r="G29" i="86"/>
  <c r="F29" i="86"/>
  <c r="J28" i="86"/>
  <c r="O28" i="86" s="1"/>
  <c r="E28" i="86"/>
  <c r="E26" i="86" s="1"/>
  <c r="E20" i="86" s="1"/>
  <c r="J27" i="86"/>
  <c r="G27" i="86"/>
  <c r="G26" i="86" s="1"/>
  <c r="G20" i="86" s="1"/>
  <c r="G17" i="86"/>
  <c r="E21" i="86"/>
  <c r="E22" i="86"/>
  <c r="E23" i="86"/>
  <c r="E24" i="86"/>
  <c r="E25" i="86"/>
  <c r="E18" i="86"/>
  <c r="E17" i="86" s="1"/>
  <c r="P26" i="86"/>
  <c r="P20" i="86" s="1"/>
  <c r="M26" i="86"/>
  <c r="M20" i="86" s="1"/>
  <c r="M16" i="86" s="1"/>
  <c r="M17" i="86"/>
  <c r="L26" i="86"/>
  <c r="L20" i="86"/>
  <c r="L16" i="86" s="1"/>
  <c r="L17" i="86"/>
  <c r="K26" i="86"/>
  <c r="I26" i="86"/>
  <c r="H26" i="86"/>
  <c r="H17" i="86"/>
  <c r="F26" i="86"/>
  <c r="F20" i="86" s="1"/>
  <c r="J25" i="86"/>
  <c r="J24" i="86"/>
  <c r="O24" i="86" s="1"/>
  <c r="J23" i="86"/>
  <c r="O23" i="86" s="1"/>
  <c r="J22" i="86"/>
  <c r="Q22" i="86" s="1"/>
  <c r="J21" i="86"/>
  <c r="J18" i="86"/>
  <c r="I18" i="86"/>
  <c r="P17" i="86"/>
  <c r="K17" i="86"/>
  <c r="F17" i="86"/>
  <c r="I36" i="88"/>
  <c r="H36" i="88"/>
  <c r="E43" i="88" s="1"/>
  <c r="F36" i="88"/>
  <c r="E36" i="88"/>
  <c r="G35" i="88"/>
  <c r="G36" i="88" s="1"/>
  <c r="D35" i="88"/>
  <c r="D34" i="88"/>
  <c r="J34" i="88"/>
  <c r="D33" i="88"/>
  <c r="J33" i="88" s="1"/>
  <c r="D32" i="88"/>
  <c r="J32" i="88"/>
  <c r="H24" i="88"/>
  <c r="J24" i="88" s="1"/>
  <c r="D22" i="88"/>
  <c r="D23" i="88"/>
  <c r="H23" i="88"/>
  <c r="J23" i="88" s="1"/>
  <c r="F43" i="88" s="1"/>
  <c r="H21" i="88"/>
  <c r="J21" i="88"/>
  <c r="F13" i="91"/>
  <c r="F12" i="91"/>
  <c r="N41" i="86"/>
  <c r="N40" i="86"/>
  <c r="Q59" i="86"/>
  <c r="Q56" i="86"/>
  <c r="N48" i="86"/>
  <c r="Q42" i="86"/>
  <c r="Q37" i="86"/>
  <c r="Q27" i="86"/>
  <c r="H39" i="90"/>
  <c r="G39" i="90"/>
  <c r="D39" i="90"/>
  <c r="C39" i="90"/>
  <c r="B38" i="90"/>
  <c r="I31" i="90"/>
  <c r="J31" i="90" s="1"/>
  <c r="I25" i="90"/>
  <c r="J25" i="90" s="1"/>
  <c r="L366" i="89"/>
  <c r="L365" i="89"/>
  <c r="K366" i="89"/>
  <c r="K365" i="89" s="1"/>
  <c r="J366" i="89"/>
  <c r="J365" i="89"/>
  <c r="I366" i="89"/>
  <c r="I365" i="89" s="1"/>
  <c r="L363" i="89"/>
  <c r="L362" i="89"/>
  <c r="K363" i="89"/>
  <c r="K362" i="89"/>
  <c r="J363" i="89"/>
  <c r="J362" i="89"/>
  <c r="I363" i="89"/>
  <c r="I362" i="89" s="1"/>
  <c r="L360" i="89"/>
  <c r="L359" i="89"/>
  <c r="K360" i="89"/>
  <c r="K359" i="89" s="1"/>
  <c r="J360" i="89"/>
  <c r="J359" i="89" s="1"/>
  <c r="I360" i="89"/>
  <c r="I359" i="89"/>
  <c r="L356" i="89"/>
  <c r="L355" i="89"/>
  <c r="K356" i="89"/>
  <c r="K355" i="89"/>
  <c r="J356" i="89"/>
  <c r="J355" i="89"/>
  <c r="I356" i="89"/>
  <c r="I355" i="89" s="1"/>
  <c r="L352" i="89"/>
  <c r="L351" i="89"/>
  <c r="K352" i="89"/>
  <c r="K351" i="89" s="1"/>
  <c r="J352" i="89"/>
  <c r="J351" i="89" s="1"/>
  <c r="I352" i="89"/>
  <c r="I351" i="89"/>
  <c r="L348" i="89"/>
  <c r="L347" i="89" s="1"/>
  <c r="K348" i="89"/>
  <c r="K347" i="89"/>
  <c r="J348" i="89"/>
  <c r="J347" i="89" s="1"/>
  <c r="I348" i="89"/>
  <c r="I347" i="89"/>
  <c r="L344" i="89"/>
  <c r="K344" i="89"/>
  <c r="J344" i="89"/>
  <c r="I344" i="89"/>
  <c r="L341" i="89"/>
  <c r="K341" i="89"/>
  <c r="J341" i="89"/>
  <c r="I341" i="89"/>
  <c r="P339" i="89"/>
  <c r="O339" i="89"/>
  <c r="N339" i="89"/>
  <c r="M339" i="89"/>
  <c r="L339" i="89"/>
  <c r="L338" i="89" s="1"/>
  <c r="K339" i="89"/>
  <c r="K338" i="89" s="1"/>
  <c r="J339" i="89"/>
  <c r="J338" i="89"/>
  <c r="J337" i="89" s="1"/>
  <c r="I339" i="89"/>
  <c r="I338" i="89" s="1"/>
  <c r="I337" i="89" s="1"/>
  <c r="L334" i="89"/>
  <c r="L333" i="89"/>
  <c r="K334" i="89"/>
  <c r="K333" i="89" s="1"/>
  <c r="J334" i="89"/>
  <c r="J333" i="89"/>
  <c r="I334" i="89"/>
  <c r="I333" i="89" s="1"/>
  <c r="L331" i="89"/>
  <c r="L330" i="89" s="1"/>
  <c r="K331" i="89"/>
  <c r="K330" i="89" s="1"/>
  <c r="J331" i="89"/>
  <c r="J330" i="89" s="1"/>
  <c r="I331" i="89"/>
  <c r="I330" i="89" s="1"/>
  <c r="L328" i="89"/>
  <c r="L327" i="89"/>
  <c r="K328" i="89"/>
  <c r="K327" i="89"/>
  <c r="J328" i="89"/>
  <c r="J327" i="89"/>
  <c r="I328" i="89"/>
  <c r="I327" i="89" s="1"/>
  <c r="L324" i="89"/>
  <c r="L323" i="89"/>
  <c r="K324" i="89"/>
  <c r="K323" i="89" s="1"/>
  <c r="J324" i="89"/>
  <c r="J323" i="89" s="1"/>
  <c r="I324" i="89"/>
  <c r="I323" i="89"/>
  <c r="L320" i="89"/>
  <c r="L319" i="89" s="1"/>
  <c r="K320" i="89"/>
  <c r="K319" i="89" s="1"/>
  <c r="J320" i="89"/>
  <c r="J319" i="89"/>
  <c r="I320" i="89"/>
  <c r="I319" i="89" s="1"/>
  <c r="L316" i="89"/>
  <c r="L315" i="89" s="1"/>
  <c r="K316" i="89"/>
  <c r="K315" i="89" s="1"/>
  <c r="J316" i="89"/>
  <c r="J315" i="89"/>
  <c r="I316" i="89"/>
  <c r="I315" i="89"/>
  <c r="I305" i="89" s="1"/>
  <c r="L312" i="89"/>
  <c r="L306" i="89" s="1"/>
  <c r="K312" i="89"/>
  <c r="J312" i="89"/>
  <c r="I312" i="89"/>
  <c r="L309" i="89"/>
  <c r="K309" i="89"/>
  <c r="J309" i="89"/>
  <c r="I309" i="89"/>
  <c r="L307" i="89"/>
  <c r="K307" i="89"/>
  <c r="K306" i="89" s="1"/>
  <c r="K305" i="89" s="1"/>
  <c r="J307" i="89"/>
  <c r="I307" i="89"/>
  <c r="I306" i="89"/>
  <c r="L301" i="89"/>
  <c r="K301" i="89"/>
  <c r="K300" i="89"/>
  <c r="J301" i="89"/>
  <c r="J300" i="89" s="1"/>
  <c r="I301" i="89"/>
  <c r="I300" i="89" s="1"/>
  <c r="L300" i="89"/>
  <c r="L298" i="89"/>
  <c r="K298" i="89"/>
  <c r="K297" i="89"/>
  <c r="J298" i="89"/>
  <c r="J297" i="89"/>
  <c r="I298" i="89"/>
  <c r="I297" i="89" s="1"/>
  <c r="L297" i="89"/>
  <c r="L295" i="89"/>
  <c r="L294" i="89" s="1"/>
  <c r="K295" i="89"/>
  <c r="K294" i="89"/>
  <c r="J295" i="89"/>
  <c r="J294" i="89"/>
  <c r="I295" i="89"/>
  <c r="I294" i="89"/>
  <c r="L291" i="89"/>
  <c r="K291" i="89"/>
  <c r="K290" i="89"/>
  <c r="J291" i="89"/>
  <c r="J290" i="89" s="1"/>
  <c r="I291" i="89"/>
  <c r="I290" i="89" s="1"/>
  <c r="L290" i="89"/>
  <c r="L287" i="89"/>
  <c r="L286" i="89" s="1"/>
  <c r="K287" i="89"/>
  <c r="K286" i="89"/>
  <c r="J287" i="89"/>
  <c r="J286" i="89"/>
  <c r="I287" i="89"/>
  <c r="I286" i="89"/>
  <c r="L283" i="89"/>
  <c r="L282" i="89" s="1"/>
  <c r="K283" i="89"/>
  <c r="K282" i="89"/>
  <c r="J283" i="89"/>
  <c r="J282" i="89"/>
  <c r="I283" i="89"/>
  <c r="I282" i="89"/>
  <c r="L279" i="89"/>
  <c r="K279" i="89"/>
  <c r="J279" i="89"/>
  <c r="I279" i="89"/>
  <c r="L276" i="89"/>
  <c r="K276" i="89"/>
  <c r="J276" i="89"/>
  <c r="I276" i="89"/>
  <c r="L274" i="89"/>
  <c r="L273" i="89" s="1"/>
  <c r="K274" i="89"/>
  <c r="K273" i="89" s="1"/>
  <c r="K272" i="89" s="1"/>
  <c r="J274" i="89"/>
  <c r="J273" i="89" s="1"/>
  <c r="I274" i="89"/>
  <c r="I273" i="89" s="1"/>
  <c r="L269" i="89"/>
  <c r="L268" i="89"/>
  <c r="K269" i="89"/>
  <c r="K268" i="89"/>
  <c r="J269" i="89"/>
  <c r="J268" i="89" s="1"/>
  <c r="I269" i="89"/>
  <c r="I268" i="89" s="1"/>
  <c r="L266" i="89"/>
  <c r="L265" i="89"/>
  <c r="K266" i="89"/>
  <c r="K265" i="89"/>
  <c r="J266" i="89"/>
  <c r="J265" i="89" s="1"/>
  <c r="I266" i="89"/>
  <c r="I265" i="89" s="1"/>
  <c r="L263" i="89"/>
  <c r="L262" i="89"/>
  <c r="K263" i="89"/>
  <c r="K262" i="89" s="1"/>
  <c r="J263" i="89"/>
  <c r="J262" i="89" s="1"/>
  <c r="I263" i="89"/>
  <c r="I262" i="89"/>
  <c r="L259" i="89"/>
  <c r="L258" i="89"/>
  <c r="K259" i="89"/>
  <c r="K258" i="89"/>
  <c r="J259" i="89"/>
  <c r="J258" i="89" s="1"/>
  <c r="I259" i="89"/>
  <c r="I258" i="89" s="1"/>
  <c r="L255" i="89"/>
  <c r="L254" i="89"/>
  <c r="K255" i="89"/>
  <c r="K254" i="89" s="1"/>
  <c r="J255" i="89"/>
  <c r="J254" i="89" s="1"/>
  <c r="I255" i="89"/>
  <c r="I254" i="89" s="1"/>
  <c r="L251" i="89"/>
  <c r="L250" i="89"/>
  <c r="K251" i="89"/>
  <c r="K250" i="89" s="1"/>
  <c r="J251" i="89"/>
  <c r="J250" i="89" s="1"/>
  <c r="I251" i="89"/>
  <c r="I250" i="89"/>
  <c r="L247" i="89"/>
  <c r="K247" i="89"/>
  <c r="J247" i="89"/>
  <c r="I247" i="89"/>
  <c r="L244" i="89"/>
  <c r="K244" i="89"/>
  <c r="J244" i="89"/>
  <c r="I244" i="89"/>
  <c r="L242" i="89"/>
  <c r="L241" i="89"/>
  <c r="L240" i="89"/>
  <c r="K242" i="89"/>
  <c r="K241" i="89" s="1"/>
  <c r="J242" i="89"/>
  <c r="J241" i="89" s="1"/>
  <c r="I242" i="89"/>
  <c r="I241" i="89" s="1"/>
  <c r="L235" i="89"/>
  <c r="L234" i="89"/>
  <c r="L233" i="89" s="1"/>
  <c r="K235" i="89"/>
  <c r="K234" i="89" s="1"/>
  <c r="K233" i="89" s="1"/>
  <c r="J235" i="89"/>
  <c r="J234" i="89" s="1"/>
  <c r="J233" i="89" s="1"/>
  <c r="I235" i="89"/>
  <c r="I234" i="89" s="1"/>
  <c r="I233" i="89" s="1"/>
  <c r="L231" i="89"/>
  <c r="L230" i="89" s="1"/>
  <c r="L229" i="89" s="1"/>
  <c r="K231" i="89"/>
  <c r="K230" i="89"/>
  <c r="K229" i="89" s="1"/>
  <c r="J231" i="89"/>
  <c r="J230" i="89"/>
  <c r="J229" i="89" s="1"/>
  <c r="I231" i="89"/>
  <c r="I230" i="89"/>
  <c r="I229" i="89"/>
  <c r="P222" i="89"/>
  <c r="O222" i="89"/>
  <c r="N222" i="89"/>
  <c r="M222" i="89"/>
  <c r="L222" i="89"/>
  <c r="L221" i="89" s="1"/>
  <c r="L217" i="89" s="1"/>
  <c r="K222" i="89"/>
  <c r="K221" i="89"/>
  <c r="J222" i="89"/>
  <c r="J221" i="89" s="1"/>
  <c r="I222" i="89"/>
  <c r="I221" i="89" s="1"/>
  <c r="L219" i="89"/>
  <c r="L218" i="89"/>
  <c r="K219" i="89"/>
  <c r="K218" i="89" s="1"/>
  <c r="K217" i="89" s="1"/>
  <c r="J219" i="89"/>
  <c r="J218" i="89"/>
  <c r="I219" i="89"/>
  <c r="I218" i="89" s="1"/>
  <c r="I217" i="89" s="1"/>
  <c r="L212" i="89"/>
  <c r="L211" i="89"/>
  <c r="L210" i="89" s="1"/>
  <c r="K212" i="89"/>
  <c r="K211" i="89" s="1"/>
  <c r="K210" i="89" s="1"/>
  <c r="J212" i="89"/>
  <c r="J211" i="89" s="1"/>
  <c r="J210" i="89"/>
  <c r="I212" i="89"/>
  <c r="I211" i="89"/>
  <c r="I210" i="89"/>
  <c r="L208" i="89"/>
  <c r="L207" i="89" s="1"/>
  <c r="K208" i="89"/>
  <c r="K207" i="89"/>
  <c r="J208" i="89"/>
  <c r="J207" i="89"/>
  <c r="I208" i="89"/>
  <c r="I207" i="89" s="1"/>
  <c r="L203" i="89"/>
  <c r="L202" i="89" s="1"/>
  <c r="K203" i="89"/>
  <c r="K202" i="89"/>
  <c r="J203" i="89"/>
  <c r="J202" i="89"/>
  <c r="I203" i="89"/>
  <c r="I202" i="89" s="1"/>
  <c r="L197" i="89"/>
  <c r="L196" i="89" s="1"/>
  <c r="K197" i="89"/>
  <c r="K196" i="89" s="1"/>
  <c r="J197" i="89"/>
  <c r="J196" i="89"/>
  <c r="I197" i="89"/>
  <c r="I196" i="89"/>
  <c r="I187" i="89" s="1"/>
  <c r="I186" i="89"/>
  <c r="L192" i="89"/>
  <c r="L191" i="89"/>
  <c r="K192" i="89"/>
  <c r="K191" i="89" s="1"/>
  <c r="J192" i="89"/>
  <c r="J191" i="89" s="1"/>
  <c r="I192" i="89"/>
  <c r="I191" i="89" s="1"/>
  <c r="L189" i="89"/>
  <c r="L188" i="89"/>
  <c r="L187" i="89" s="1"/>
  <c r="K189" i="89"/>
  <c r="K188" i="89"/>
  <c r="J189" i="89"/>
  <c r="J188" i="89" s="1"/>
  <c r="I189" i="89"/>
  <c r="I188" i="89"/>
  <c r="L181" i="89"/>
  <c r="L180" i="89"/>
  <c r="K181" i="89"/>
  <c r="K180" i="89" s="1"/>
  <c r="J181" i="89"/>
  <c r="J180" i="89" s="1"/>
  <c r="I181" i="89"/>
  <c r="I180" i="89" s="1"/>
  <c r="L176" i="89"/>
  <c r="L175" i="89"/>
  <c r="L174" i="89" s="1"/>
  <c r="K176" i="89"/>
  <c r="K175" i="89"/>
  <c r="J176" i="89"/>
  <c r="J175" i="89"/>
  <c r="J174" i="89" s="1"/>
  <c r="I176" i="89"/>
  <c r="I175" i="89" s="1"/>
  <c r="L172" i="89"/>
  <c r="K172" i="89"/>
  <c r="K171" i="89" s="1"/>
  <c r="K170" i="89" s="1"/>
  <c r="J172" i="89"/>
  <c r="J171" i="89"/>
  <c r="J170" i="89" s="1"/>
  <c r="I172" i="89"/>
  <c r="I171" i="89"/>
  <c r="I170" i="89" s="1"/>
  <c r="I169" i="89" s="1"/>
  <c r="L171" i="89"/>
  <c r="L170" i="89" s="1"/>
  <c r="L167" i="89"/>
  <c r="L166" i="89" s="1"/>
  <c r="L160" i="89" s="1"/>
  <c r="L159" i="89" s="1"/>
  <c r="K167" i="89"/>
  <c r="K166" i="89"/>
  <c r="J167" i="89"/>
  <c r="I167" i="89"/>
  <c r="I166" i="89" s="1"/>
  <c r="J166" i="89"/>
  <c r="L162" i="89"/>
  <c r="L161" i="89" s="1"/>
  <c r="K162" i="89"/>
  <c r="K161" i="89"/>
  <c r="K160" i="89" s="1"/>
  <c r="K159" i="89" s="1"/>
  <c r="J162" i="89"/>
  <c r="J161" i="89"/>
  <c r="J160" i="89" s="1"/>
  <c r="J159" i="89" s="1"/>
  <c r="I162" i="89"/>
  <c r="I161" i="89" s="1"/>
  <c r="I160" i="89" s="1"/>
  <c r="L156" i="89"/>
  <c r="L155" i="89" s="1"/>
  <c r="L154" i="89" s="1"/>
  <c r="K156" i="89"/>
  <c r="K155" i="89"/>
  <c r="K154" i="89"/>
  <c r="J156" i="89"/>
  <c r="J155" i="89"/>
  <c r="J154" i="89" s="1"/>
  <c r="I156" i="89"/>
  <c r="I155" i="89"/>
  <c r="I154" i="89"/>
  <c r="L152" i="89"/>
  <c r="L151" i="89"/>
  <c r="K152" i="89"/>
  <c r="K151" i="89" s="1"/>
  <c r="J152" i="89"/>
  <c r="J151" i="89" s="1"/>
  <c r="I152" i="89"/>
  <c r="I151" i="89"/>
  <c r="L148" i="89"/>
  <c r="L147" i="89"/>
  <c r="L146" i="89" s="1"/>
  <c r="K148" i="89"/>
  <c r="K147" i="89"/>
  <c r="K146" i="89" s="1"/>
  <c r="J148" i="89"/>
  <c r="J147" i="89"/>
  <c r="J146" i="89" s="1"/>
  <c r="I148" i="89"/>
  <c r="I147" i="89" s="1"/>
  <c r="I146" i="89" s="1"/>
  <c r="L143" i="89"/>
  <c r="L142" i="89" s="1"/>
  <c r="L141" i="89" s="1"/>
  <c r="K143" i="89"/>
  <c r="K142" i="89" s="1"/>
  <c r="K141" i="89" s="1"/>
  <c r="K140" i="89" s="1"/>
  <c r="J143" i="89"/>
  <c r="J142" i="89"/>
  <c r="J141" i="89" s="1"/>
  <c r="I143" i="89"/>
  <c r="I142" i="89"/>
  <c r="I141" i="89"/>
  <c r="I140" i="89"/>
  <c r="J140" i="89"/>
  <c r="L138" i="89"/>
  <c r="L137" i="89" s="1"/>
  <c r="L136" i="89"/>
  <c r="K138" i="89"/>
  <c r="K137" i="89" s="1"/>
  <c r="K136" i="89" s="1"/>
  <c r="J138" i="89"/>
  <c r="J137" i="89"/>
  <c r="J136" i="89" s="1"/>
  <c r="I138" i="89"/>
  <c r="I137" i="89"/>
  <c r="I136" i="89"/>
  <c r="L134" i="89"/>
  <c r="L133" i="89" s="1"/>
  <c r="L132" i="89" s="1"/>
  <c r="K134" i="89"/>
  <c r="K133" i="89" s="1"/>
  <c r="K132" i="89" s="1"/>
  <c r="J134" i="89"/>
  <c r="J133" i="89" s="1"/>
  <c r="J132" i="89" s="1"/>
  <c r="I134" i="89"/>
  <c r="I133" i="89" s="1"/>
  <c r="I132" i="89"/>
  <c r="L130" i="89"/>
  <c r="L129" i="89" s="1"/>
  <c r="L128" i="89" s="1"/>
  <c r="K130" i="89"/>
  <c r="K129" i="89"/>
  <c r="K128" i="89" s="1"/>
  <c r="J130" i="89"/>
  <c r="J129" i="89"/>
  <c r="J128" i="89" s="1"/>
  <c r="I130" i="89"/>
  <c r="I129" i="89"/>
  <c r="I128" i="89" s="1"/>
  <c r="L126" i="89"/>
  <c r="L125" i="89"/>
  <c r="L124" i="89" s="1"/>
  <c r="K126" i="89"/>
  <c r="K125" i="89"/>
  <c r="K124" i="89" s="1"/>
  <c r="K114" i="89" s="1"/>
  <c r="J126" i="89"/>
  <c r="J125" i="89"/>
  <c r="J124" i="89"/>
  <c r="I126" i="89"/>
  <c r="I125" i="89"/>
  <c r="I124" i="89" s="1"/>
  <c r="L122" i="89"/>
  <c r="L121" i="89" s="1"/>
  <c r="L120" i="89"/>
  <c r="K122" i="89"/>
  <c r="K121" i="89"/>
  <c r="K120" i="89"/>
  <c r="J122" i="89"/>
  <c r="J121" i="89"/>
  <c r="J120" i="89" s="1"/>
  <c r="I122" i="89"/>
  <c r="I121" i="89"/>
  <c r="I120" i="89"/>
  <c r="L117" i="89"/>
  <c r="L116" i="89"/>
  <c r="L115" i="89" s="1"/>
  <c r="K117" i="89"/>
  <c r="K116" i="89" s="1"/>
  <c r="K115" i="89" s="1"/>
  <c r="J117" i="89"/>
  <c r="I117" i="89"/>
  <c r="I116" i="89"/>
  <c r="I115" i="89" s="1"/>
  <c r="J116" i="89"/>
  <c r="J115" i="89" s="1"/>
  <c r="J114" i="89" s="1"/>
  <c r="L111" i="89"/>
  <c r="L110" i="89"/>
  <c r="K111" i="89"/>
  <c r="K110" i="89" s="1"/>
  <c r="J111" i="89"/>
  <c r="J110" i="89" s="1"/>
  <c r="I111" i="89"/>
  <c r="I110" i="89" s="1"/>
  <c r="L107" i="89"/>
  <c r="L106" i="89"/>
  <c r="L105" i="89" s="1"/>
  <c r="K107" i="89"/>
  <c r="K106" i="89"/>
  <c r="K105" i="89"/>
  <c r="J107" i="89"/>
  <c r="J106" i="89"/>
  <c r="J105" i="89" s="1"/>
  <c r="I107" i="89"/>
  <c r="I106" i="89"/>
  <c r="I105" i="89"/>
  <c r="L102" i="89"/>
  <c r="K102" i="89"/>
  <c r="K101" i="89"/>
  <c r="K100" i="89" s="1"/>
  <c r="J102" i="89"/>
  <c r="J101" i="89"/>
  <c r="J100" i="89" s="1"/>
  <c r="I102" i="89"/>
  <c r="I101" i="89" s="1"/>
  <c r="I100" i="89" s="1"/>
  <c r="L101" i="89"/>
  <c r="L100" i="89" s="1"/>
  <c r="L97" i="89"/>
  <c r="K97" i="89"/>
  <c r="K96" i="89"/>
  <c r="K95" i="89"/>
  <c r="K94" i="89" s="1"/>
  <c r="J97" i="89"/>
  <c r="J96" i="89"/>
  <c r="J95" i="89" s="1"/>
  <c r="I97" i="89"/>
  <c r="I96" i="89" s="1"/>
  <c r="I95" i="89" s="1"/>
  <c r="I94" i="89" s="1"/>
  <c r="L96" i="89"/>
  <c r="L95" i="89" s="1"/>
  <c r="L90" i="89"/>
  <c r="L89" i="89" s="1"/>
  <c r="L88" i="89" s="1"/>
  <c r="L87" i="89" s="1"/>
  <c r="K90" i="89"/>
  <c r="K89" i="89" s="1"/>
  <c r="K88" i="89" s="1"/>
  <c r="K87" i="89" s="1"/>
  <c r="J90" i="89"/>
  <c r="J89" i="89" s="1"/>
  <c r="J88" i="89" s="1"/>
  <c r="J87" i="89" s="1"/>
  <c r="I90" i="89"/>
  <c r="I89" i="89"/>
  <c r="I88" i="89" s="1"/>
  <c r="I87" i="89" s="1"/>
  <c r="L49" i="89"/>
  <c r="L48" i="89" s="1"/>
  <c r="L47" i="89" s="1"/>
  <c r="L46" i="89" s="1"/>
  <c r="K49" i="89"/>
  <c r="K48" i="89" s="1"/>
  <c r="K47" i="89" s="1"/>
  <c r="K46" i="89" s="1"/>
  <c r="J49" i="89"/>
  <c r="J48" i="89"/>
  <c r="J47" i="89" s="1"/>
  <c r="J46" i="89" s="1"/>
  <c r="I49" i="89"/>
  <c r="I48" i="89"/>
  <c r="I47" i="89" s="1"/>
  <c r="I46" i="89" s="1"/>
  <c r="L44" i="89"/>
  <c r="K44" i="89"/>
  <c r="K43" i="89" s="1"/>
  <c r="K42" i="89"/>
  <c r="J44" i="89"/>
  <c r="J43" i="89" s="1"/>
  <c r="J42" i="89" s="1"/>
  <c r="I44" i="89"/>
  <c r="I43" i="89"/>
  <c r="I42" i="89" s="1"/>
  <c r="L43" i="89"/>
  <c r="L42" i="89"/>
  <c r="J40" i="89"/>
  <c r="I40" i="89"/>
  <c r="I37" i="89" s="1"/>
  <c r="I36" i="89" s="1"/>
  <c r="I35" i="89" s="1"/>
  <c r="L38" i="89"/>
  <c r="L37" i="89" s="1"/>
  <c r="L36" i="89"/>
  <c r="L35" i="89" s="1"/>
  <c r="K38" i="89"/>
  <c r="K37" i="89"/>
  <c r="K36" i="89" s="1"/>
  <c r="J38" i="89"/>
  <c r="J37" i="89" s="1"/>
  <c r="J36" i="89" s="1"/>
  <c r="J35" i="89" s="1"/>
  <c r="J34" i="89" s="1"/>
  <c r="I38" i="89"/>
  <c r="K35" i="89"/>
  <c r="N55" i="86"/>
  <c r="K29" i="86"/>
  <c r="K20" i="86" s="1"/>
  <c r="J33" i="86"/>
  <c r="O33" i="86" s="1"/>
  <c r="C38" i="85"/>
  <c r="C39" i="84"/>
  <c r="I39" i="84" s="1"/>
  <c r="G34" i="86"/>
  <c r="J43" i="86"/>
  <c r="D16" i="86"/>
  <c r="H20" i="86"/>
  <c r="H16" i="86" s="1"/>
  <c r="F34" i="86"/>
  <c r="K34" i="86"/>
  <c r="O57" i="86"/>
  <c r="Q57" i="86"/>
  <c r="O54" i="86"/>
  <c r="Q54" i="86"/>
  <c r="O41" i="86"/>
  <c r="O40" i="86" s="1"/>
  <c r="N39" i="86"/>
  <c r="N38" i="86"/>
  <c r="N34" i="86" s="1"/>
  <c r="Q33" i="86"/>
  <c r="Q29" i="86" s="1"/>
  <c r="Q32" i="86"/>
  <c r="O32" i="86"/>
  <c r="Q31" i="86"/>
  <c r="O31" i="86"/>
  <c r="Q24" i="86"/>
  <c r="J17" i="86"/>
  <c r="O18" i="86"/>
  <c r="O17" i="86"/>
  <c r="I20" i="85"/>
  <c r="I51" i="85" s="1"/>
  <c r="G20" i="85"/>
  <c r="H49" i="85"/>
  <c r="H47" i="85"/>
  <c r="H38" i="85"/>
  <c r="G47" i="85"/>
  <c r="G38" i="85"/>
  <c r="H36" i="85"/>
  <c r="I20" i="84"/>
  <c r="J20" i="84" s="1"/>
  <c r="H20" i="84"/>
  <c r="G20" i="84"/>
  <c r="C25" i="84"/>
  <c r="J36" i="84"/>
  <c r="I36" i="84"/>
  <c r="J35" i="84"/>
  <c r="I35" i="84"/>
  <c r="J39" i="84"/>
  <c r="D36" i="88"/>
  <c r="H22" i="88"/>
  <c r="J22" i="88"/>
  <c r="Q28" i="86"/>
  <c r="Q26" i="86" s="1"/>
  <c r="J37" i="84"/>
  <c r="C20" i="85"/>
  <c r="H22" i="85"/>
  <c r="Q21" i="86"/>
  <c r="Q45" i="86"/>
  <c r="N45" i="86"/>
  <c r="I174" i="89"/>
  <c r="Q23" i="86"/>
  <c r="Q20" i="86" s="1"/>
  <c r="O25" i="86"/>
  <c r="Q25" i="86"/>
  <c r="N44" i="86"/>
  <c r="N43" i="86" s="1"/>
  <c r="E40" i="86"/>
  <c r="E34" i="86" s="1"/>
  <c r="N35" i="86"/>
  <c r="Q30" i="86"/>
  <c r="O51" i="86"/>
  <c r="Q51" i="86"/>
  <c r="I159" i="89"/>
  <c r="Q35" i="86"/>
  <c r="Q36" i="86"/>
  <c r="N18" i="86"/>
  <c r="N17" i="86"/>
  <c r="I17" i="86"/>
  <c r="O46" i="86"/>
  <c r="H24" i="85"/>
  <c r="E27" i="86"/>
  <c r="J55" i="86"/>
  <c r="G25" i="84"/>
  <c r="C51" i="85"/>
  <c r="L140" i="89" l="1"/>
  <c r="K304" i="89"/>
  <c r="L305" i="89"/>
  <c r="L114" i="89"/>
  <c r="I114" i="89"/>
  <c r="I34" i="89" s="1"/>
  <c r="L169" i="89"/>
  <c r="L186" i="89"/>
  <c r="K240" i="89"/>
  <c r="K239" i="89" s="1"/>
  <c r="D43" i="88"/>
  <c r="I38" i="84"/>
  <c r="J38" i="84"/>
  <c r="L34" i="89"/>
  <c r="K34" i="89"/>
  <c r="O29" i="86"/>
  <c r="Q38" i="86"/>
  <c r="I272" i="89"/>
  <c r="K16" i="86"/>
  <c r="Q41" i="86"/>
  <c r="Q40" i="86" s="1"/>
  <c r="Q34" i="86" s="1"/>
  <c r="I40" i="86"/>
  <c r="I34" i="86" s="1"/>
  <c r="H23" i="85"/>
  <c r="F20" i="85"/>
  <c r="F51" i="85" s="1"/>
  <c r="K174" i="89"/>
  <c r="K169" i="89" s="1"/>
  <c r="I304" i="89"/>
  <c r="J272" i="89"/>
  <c r="J306" i="89"/>
  <c r="J305" i="89" s="1"/>
  <c r="J304" i="89" s="1"/>
  <c r="K337" i="89"/>
  <c r="F16" i="86"/>
  <c r="N20" i="86"/>
  <c r="E47" i="84"/>
  <c r="C47" i="84" s="1"/>
  <c r="I25" i="84"/>
  <c r="J25" i="84" s="1"/>
  <c r="H25" i="84"/>
  <c r="J34" i="86"/>
  <c r="L94" i="89"/>
  <c r="I29" i="86"/>
  <c r="I20" i="86" s="1"/>
  <c r="I16" i="86" s="1"/>
  <c r="G51" i="85"/>
  <c r="J217" i="89"/>
  <c r="L337" i="89"/>
  <c r="I39" i="90"/>
  <c r="Q18" i="86"/>
  <c r="Q17" i="86" s="1"/>
  <c r="J94" i="89"/>
  <c r="J187" i="89"/>
  <c r="J186" i="89" s="1"/>
  <c r="J185" i="89" s="1"/>
  <c r="J369" i="89" s="1"/>
  <c r="O34" i="86"/>
  <c r="J29" i="86"/>
  <c r="K187" i="89"/>
  <c r="K186" i="89" s="1"/>
  <c r="I240" i="89"/>
  <c r="I239" i="89" s="1"/>
  <c r="I185" i="89" s="1"/>
  <c r="L272" i="89"/>
  <c r="L239" i="89" s="1"/>
  <c r="O21" i="86"/>
  <c r="O58" i="86"/>
  <c r="O55" i="86" s="1"/>
  <c r="Q58" i="86"/>
  <c r="Q55" i="86" s="1"/>
  <c r="H25" i="85"/>
  <c r="N16" i="86"/>
  <c r="J169" i="89"/>
  <c r="J240" i="89"/>
  <c r="J239" i="89" s="1"/>
  <c r="J39" i="90"/>
  <c r="J41" i="90" s="1"/>
  <c r="E16" i="86"/>
  <c r="O27" i="86"/>
  <c r="O26" i="86" s="1"/>
  <c r="J26" i="86"/>
  <c r="J20" i="86" s="1"/>
  <c r="J16" i="86" s="1"/>
  <c r="O48" i="86"/>
  <c r="O52" i="86"/>
  <c r="Q52" i="86"/>
  <c r="D20" i="85"/>
  <c r="H20" i="85" s="1"/>
  <c r="H51" i="85" s="1"/>
  <c r="D38" i="85"/>
  <c r="J35" i="88"/>
  <c r="J36" i="88" s="1"/>
  <c r="O22" i="86"/>
  <c r="I369" i="89" l="1"/>
  <c r="K185" i="89"/>
  <c r="K369" i="89" s="1"/>
  <c r="L304" i="89"/>
  <c r="L185" i="89"/>
  <c r="L369" i="89"/>
  <c r="Q16" i="86"/>
  <c r="O20" i="86"/>
  <c r="O16" i="86" s="1"/>
  <c r="D51" i="85"/>
</calcChain>
</file>

<file path=xl/sharedStrings.xml><?xml version="1.0" encoding="utf-8"?>
<sst xmlns="http://schemas.openxmlformats.org/spreadsheetml/2006/main" count="942" uniqueCount="555">
  <si>
    <t>VALSTYBINĖ LIGONIŲ KASA PRIE SVEIKATOS APSAUGOS MINISTERIJOS</t>
  </si>
  <si>
    <t xml:space="preserve">PRIVALOMOJO SVEIKATOS DRAUDIMO FONDO </t>
  </si>
  <si>
    <t>2026 METŲ I KETVIRČIO BIUDŽETO VYKDYMO ATASKAITŲ RINKINYS</t>
  </si>
  <si>
    <t>Vilnius</t>
  </si>
  <si>
    <t>TURINYS</t>
  </si>
  <si>
    <t>PRIVALOMOJO SVEIKATOS DRAUDIMO FONDO BIUDŽETO VYKDYMO ATASKAITA (Forma Nr. 1-PSDF)</t>
  </si>
  <si>
    <t xml:space="preserve">PRIVALOMOJO SVEIKATOS DRAUDIMO FONDO BIUDŽETO ĮPLAUKŲ PLANO VYKDYMO ATASKAITA (Forma Nr. 1-PSDF-P) </t>
  </si>
  <si>
    <t>PRIVALOMOJO SVEIKATOS DRAUDIMO FONDO BIUDŽETO IŠLAIDŲ PLANO VYKDYMO ATASKAITA (Forma Nr. 1-PSDF-I)</t>
  </si>
  <si>
    <t>PRIVALOMOJO SVEIKATOS DRAUDIMO FONDO BIUDŽETO REZERVO ATASKAITA (Forma Nr. 1-PSDF-R)</t>
  </si>
  <si>
    <t>BIUDŽETO IŠLAIDŲ SĄMATOS VYKDYMO ATASKAITA (Forma Nr. 2)</t>
  </si>
  <si>
    <t>INFORMACIJA APIE IŠLAIDŲ DARBO UŽMOKESČIUI PLANO VYKDYMĄ (Forma Nr. BV-2)</t>
  </si>
  <si>
    <t>PRIVALOMOJO SVEIKATOS DRAUDIMO FONDO BIUDŽETO  IŠLAIDOS DARBO UŽMOKESČIUI IR ĮMOKOMS SOCIALINIAM DRAUDIMUI</t>
  </si>
  <si>
    <t>Forma Nr. 1-PSDF patvirtinta Valstybinės ligonių kasos prie Sveikatos apsaugos ministerijos direktoriaus 2025 m. birželio 26 d. įsakymu Nr. 1K-289
(Valstybinės ligonių kasos prie Sveikatos apsaugos ministerijos direktoriaus 2026 m. birželio 4 d. įsakymo Nr. 1K-225 redakcija)</t>
  </si>
  <si>
    <t>PRIVALOMOJO SVEIKATOS DRAUDIMO FONDO BIUDŽETO VYKDYMO ATASKAITA</t>
  </si>
  <si>
    <t> Pagal 2026 m. kovo 31 d. duomenis</t>
  </si>
  <si>
    <t>Nr.</t>
  </si>
  <si>
    <r>
      <t>Periodiškumas:</t>
    </r>
    <r>
      <rPr>
        <i/>
        <u/>
        <sz val="12"/>
        <rFont val="Aptos"/>
        <family val="2"/>
      </rPr>
      <t xml:space="preserve"> I ketv. </t>
    </r>
    <r>
      <rPr>
        <i/>
        <sz val="12"/>
        <rFont val="Aptos"/>
        <family val="2"/>
      </rPr>
      <t>/ I pusm. / 9 mėn. / metinė</t>
    </r>
  </si>
  <si>
    <t>ĮPLAUKOS</t>
  </si>
  <si>
    <t>Privalomojo sveikatos draudimo fondo (PSDF) biudžeto straipsnio</t>
  </si>
  <si>
    <t>Ataskaitinio laikotarpio sumos
(tūkst. Eur)</t>
  </si>
  <si>
    <t xml:space="preserve">Skirtumas            </t>
  </si>
  <si>
    <t>tūkst. Eur</t>
  </si>
  <si>
    <t>proc.</t>
  </si>
  <si>
    <t>kodas</t>
  </si>
  <si>
    <t>pavadinimas</t>
  </si>
  <si>
    <t>planuotos</t>
  </si>
  <si>
    <t xml:space="preserve">gautinos </t>
  </si>
  <si>
    <t>gautos</t>
  </si>
  <si>
    <t>gautinos ir planuotos sumos</t>
  </si>
  <si>
    <t>gautos ir gautinos sumos</t>
  </si>
  <si>
    <t>gautos ir planuotos 
sumos</t>
  </si>
  <si>
    <t>(4 – 3)</t>
  </si>
  <si>
    <t>(5 – 4)</t>
  </si>
  <si>
    <t>(5 – 3)</t>
  </si>
  <si>
    <t>(8/3)*100</t>
  </si>
  <si>
    <t>01</t>
  </si>
  <si>
    <t>Privalomojo sveikatos draudimo įmokos, iš jų:</t>
  </si>
  <si>
    <t>01 01</t>
  </si>
  <si>
    <t>Valstybinio socialinio draudimo fondo (VSDF) valdybos prie Socialinės apsaugos ir darbo ministerijos administruojamos privalomojo sveikatos draudimo įmokos ir su jomis susijusios sumos</t>
  </si>
  <si>
    <t>01 02</t>
  </si>
  <si>
    <t>Lietuvos Respublikos valstybės biudžeto įmokos už apdraustuosius, draudžiamus valstybės lėšomis</t>
  </si>
  <si>
    <t>02</t>
  </si>
  <si>
    <t>Lietuvos Respublikos valstybės biudžeto  asignavimai</t>
  </si>
  <si>
    <t>03</t>
  </si>
  <si>
    <t>Kitos teisėtai gautos pajamos</t>
  </si>
  <si>
    <t>Iš viso įplaukų</t>
  </si>
  <si>
    <t>IŠLAIDOS</t>
  </si>
  <si>
    <t>PSDF biudžeto straipsnio</t>
  </si>
  <si>
    <t>Ataskaitinio laikotarpio sumos
 (tūkst. Eur)</t>
  </si>
  <si>
    <t>Sumokėtų ir planuotų sumų skirtumas</t>
  </si>
  <si>
    <t xml:space="preserve">planuotos
</t>
  </si>
  <si>
    <t>iš jų:</t>
  </si>
  <si>
    <t>pagal prisiimtus įsipareigojimus*</t>
  </si>
  <si>
    <t>sumokėtos sumos*</t>
  </si>
  <si>
    <t>biudžeto 
lėšos</t>
  </si>
  <si>
    <t>skirtos rezervo 
lėšos</t>
  </si>
  <si>
    <t>skirtos viršplaninės
lėšos</t>
  </si>
  <si>
    <t xml:space="preserve">tūkst. Eur              </t>
  </si>
  <si>
    <t xml:space="preserve">proc.  </t>
  </si>
  <si>
    <t>(4 + 5 + 6)</t>
  </si>
  <si>
    <t>(8 – 3)</t>
  </si>
  <si>
    <t>(8/3 * 100)</t>
  </si>
  <si>
    <t>Asmens sveikatos priežiūros paslaugoms</t>
  </si>
  <si>
    <t>Vaistams, medicinos pagalbos priemonėms (įskaitant ortopedijos technines priemones), specialiosios medicininės paskirties maisto produktams ir medicinos priemonių nuomai</t>
  </si>
  <si>
    <t>Sveikatos programoms ir kitoms sveikatos draudimo išlaidoms apmokėti</t>
  </si>
  <si>
    <t>04</t>
  </si>
  <si>
    <t>Privalomojo sveikatos draudimo sistemos funkcionavimui užtikrinti ir šį draudimą vykdančių institucijų veiklos išlaidoms apmokėti</t>
  </si>
  <si>
    <t>05</t>
  </si>
  <si>
    <t xml:space="preserve">VSDF veiklos sąnaudoms, susidarančioms dėl privalomojo sveikatos draudimo įmokų surinkimo ir pervedimo į PSDF, kompensuoti </t>
  </si>
  <si>
    <t>06</t>
  </si>
  <si>
    <t>Valstybės deleguotoms funkcijoms finansuoti Lietuvos Respublikos valstybės biudžeto asignavimais</t>
  </si>
  <si>
    <t>Iš viso išlaidų</t>
  </si>
  <si>
    <t>*PSDF biudžeto sumos pagal prisiimtus įsipareigojimus ir sumokėtos sumos, sumažintos grąžintomis lėšomis (duomenys iš 1-PSDF-I ataskaitos 14 ir 15 skilčių)</t>
  </si>
  <si>
    <t xml:space="preserve"> LIKUČIAI</t>
  </si>
  <si>
    <t>Lėšų likučiai (tūkst. Eur)</t>
  </si>
  <si>
    <t>PSDF biudžeto apyvartos lėšos</t>
  </si>
  <si>
    <t>PSDF biudžeto rezervas</t>
  </si>
  <si>
    <t>iš jo:</t>
  </si>
  <si>
    <t>planinės apyvartos lėšos</t>
  </si>
  <si>
    <t xml:space="preserve">lėšų suma, viršijanti planinių apyvartos lėšų sumą </t>
  </si>
  <si>
    <t>pagrindinė dalis</t>
  </si>
  <si>
    <t>rizikos valdymo dalis</t>
  </si>
  <si>
    <t>(3 + 4)</t>
  </si>
  <si>
    <t>(6 + 7)</t>
  </si>
  <si>
    <t>2</t>
  </si>
  <si>
    <t>3</t>
  </si>
  <si>
    <t>5</t>
  </si>
  <si>
    <t>6</t>
  </si>
  <si>
    <t>Sausio 1 d. duomenimis</t>
  </si>
  <si>
    <t>Kovo 31 d. duomenimis</t>
  </si>
  <si>
    <t>Direktorius</t>
  </si>
  <si>
    <t>Gytis Bendorius</t>
  </si>
  <si>
    <t>(parašas)</t>
  </si>
  <si>
    <t xml:space="preserve"> </t>
  </si>
  <si>
    <t>Ekonomikos departamento Finansų ir apskaitos skyriaus vedėjas</t>
  </si>
  <si>
    <t>Visvaldas Vilkas</t>
  </si>
  <si>
    <t xml:space="preserve">
</t>
  </si>
  <si>
    <t>Forma Nr. 1-PSDF-P patvirtinta Valstybinės ligonių kasos prie Sveikatos apsaugos ministerijos direktoriaus 2025 m. birželio 26 d. įsakymu Nr. 1K-289</t>
  </si>
  <si>
    <t>PRIVALOMOJO SVEIKATOS DRAUDIMO FONDO BIUDŽETO ĮPLAUKŲ PLANO VYKDYMO ATASKAITA</t>
  </si>
  <si>
    <t>Pagal 2026 m. kovo 31  d. duomenis</t>
  </si>
  <si>
    <r>
      <t xml:space="preserve">Periodiškumas: </t>
    </r>
    <r>
      <rPr>
        <b/>
        <i/>
        <u/>
        <sz val="12"/>
        <color theme="1"/>
        <rFont val="Aptos"/>
        <family val="2"/>
      </rPr>
      <t>I ketv.</t>
    </r>
    <r>
      <rPr>
        <b/>
        <i/>
        <sz val="12"/>
        <color theme="1"/>
        <rFont val="Aptos"/>
        <family val="2"/>
      </rPr>
      <t>/I pusm./9 mėn./metinė</t>
    </r>
  </si>
  <si>
    <t>(eurais)</t>
  </si>
  <si>
    <t>Privalomojo sveikatos draudimo fondo biudžeto įplaukų straipsnio</t>
  </si>
  <si>
    <t>Ataskaitinio laikotarpio pradžioje</t>
  </si>
  <si>
    <t>Ataskaitinį laikotarpį</t>
  </si>
  <si>
    <t>Ataskaitinio laikotarpio pabaigoje</t>
  </si>
  <si>
    <t>Kodas</t>
  </si>
  <si>
    <t xml:space="preserve"> pavadinimas</t>
  </si>
  <si>
    <t xml:space="preserve">gautinos sumos </t>
  </si>
  <si>
    <t xml:space="preserve">mokėtinos sumos </t>
  </si>
  <si>
    <t>planuotos sumos</t>
  </si>
  <si>
    <t>gautinos sumos</t>
  </si>
  <si>
    <t>gautos sumos*</t>
  </si>
  <si>
    <r>
      <t xml:space="preserve">Privalomojo sveikatos draudimo įmokos </t>
    </r>
    <r>
      <rPr>
        <sz val="12"/>
        <color theme="1"/>
        <rFont val="Aptos"/>
        <family val="2"/>
      </rPr>
      <t>(iš jų: VSDFV 40 379 613,44  Eur užskaita; VMI 0,00 Eur užbaigiamosios apyvartos)</t>
    </r>
    <r>
      <rPr>
        <b/>
        <sz val="12"/>
        <color theme="1"/>
        <rFont val="Aptos"/>
        <family val="2"/>
      </rPr>
      <t>, iš jų:</t>
    </r>
  </si>
  <si>
    <t>soc.įmokos</t>
  </si>
  <si>
    <t>-</t>
  </si>
  <si>
    <t>baudos</t>
  </si>
  <si>
    <t>delspinigiai</t>
  </si>
  <si>
    <t>palūkanos</t>
  </si>
  <si>
    <t>Valstybinio socialinio draudimo fondo valdybos administruojamos privalomojo sveikatos draudimo įmokos ir su jomis susijusios sumos (iš jų 40 379 613,44 Eur užskaita)</t>
  </si>
  <si>
    <t>01 03</t>
  </si>
  <si>
    <t>Valstybinės mokesčių inspekcijos administruojamos privalomojo sveikatos draudimo įmokos ir su jomis susijusios sumos (už laikotarpį iki 2016 m. sausio 1 d.) (iš jų 0.00 Eur užbaigiamosios apyvartos)</t>
  </si>
  <si>
    <t>Lietuvos Respublikos valstybės biudžeto asignavimai, iš jų:</t>
  </si>
  <si>
    <t>02 01</t>
  </si>
  <si>
    <t>Valstybės deleguotoms funkcijoms finansuoti</t>
  </si>
  <si>
    <t>02 02</t>
  </si>
  <si>
    <t>kiti LR valstybės biudžeto asignavimai</t>
  </si>
  <si>
    <t>Kitos teisėtai gautos pajamos, iš jų:</t>
  </si>
  <si>
    <t>03 01</t>
  </si>
  <si>
    <t>LR valstybės biudžeto lėšomis VLK mokamos veiklos sąnaudų kompensacijos už valstybės deleguotų funkcijų finansavimo administravimą</t>
  </si>
  <si>
    <t>03 02</t>
  </si>
  <si>
    <t>Rusijos Federacijos pervedamos lėšos už Rusijos kariškių pensininkų ir jų šeimos narių, nuolat gyvenančių Lietuvos Respublikoje, sveikatos priežiūrą</t>
  </si>
  <si>
    <t>03 03</t>
  </si>
  <si>
    <t>Pajamos už Europos sveikatos draudimo kortelių pakartotinį išdavimą</t>
  </si>
  <si>
    <t>03 04</t>
  </si>
  <si>
    <t>Pajamos už kompensuojamųjų vaistų pasų pakartotinį išdavimą</t>
  </si>
  <si>
    <t>03 05</t>
  </si>
  <si>
    <t>Investicinės veiklos pajamos</t>
  </si>
  <si>
    <t>03 06</t>
  </si>
  <si>
    <t>Institucijų, vykdančių privalomąjį sveikatos draudimą, veiklos pajamos, iš jų:</t>
  </si>
  <si>
    <t>03 06 01</t>
  </si>
  <si>
    <t>03 06 02</t>
  </si>
  <si>
    <t>kitos veiklos pajamos</t>
  </si>
  <si>
    <t>03 07</t>
  </si>
  <si>
    <t>kitos teisėtai gautos pajamos</t>
  </si>
  <si>
    <t>iš fizinių ir juridinių asmenų išieškomos lėšos už apdraustojo PSD sveikatai padarytą žalą ir už kitą PSDF biudžetui padarytą žalą</t>
  </si>
  <si>
    <t>Europos ekonominės erdvės šalių narių ir Šveicarijos Konfederacijos pervedamos lėšos už šių šalių apdraustųjų gydymą Lietuvos Respublikos asmens sveikatos priežiūros įstaigose</t>
  </si>
  <si>
    <t>* Gautomis iš fizinių ir juridinių asmenų išieškomomis sumomis už apdraustojo PSD sveikatai padarytą žalą ir už kitą PSDF biudžetui padarytą žalą  –  842 271,77 Eur, iš Europos ekonominės erdvės šalių narių ir Šveicarijos Konfederacijos  – 1 633 634,24 Eur sumomis turėtų būti mažinamos išlaidos, tačiau iki informacinių sistemų modernizavimo to atlikti nėra galimybės, kadangi nėra galimybės identifikuoti, kokioms konkrečioms išlaidoms šios lėšos buvo skirtos kompensuoti.</t>
  </si>
  <si>
    <t>Forma Nr. 1-PSDF-I patvirtinta Valstybinės ligonių kasos prie
Sveikatos apsaugos ministerijos direktoriaus 2025 m.
birželio 26 d. įsakymu Nr. 1K-289
(Valstybinės ligonių kasos prie Sveikatos apsaugos 
ministerijos direktoriaus 2026 m. gegužės 5 d. 
įsakymo Nr. 1K-181 redakcija)</t>
  </si>
  <si>
    <t>PRIVALOMOJO SVEIKATOS DRAUDIMO FONDO BIUDŽETO IŠLAIDŲ PLANO VYKDYMO  ATASKAITA</t>
  </si>
  <si>
    <r>
      <t>Periodiškumas:</t>
    </r>
    <r>
      <rPr>
        <i/>
        <u/>
        <sz val="14"/>
        <rFont val="Aptos"/>
        <family val="2"/>
      </rPr>
      <t xml:space="preserve"> I ketv.</t>
    </r>
    <r>
      <rPr>
        <i/>
        <sz val="14"/>
        <rFont val="Aptos"/>
        <family val="2"/>
      </rPr>
      <t xml:space="preserve"> / I pusm. / 9 mėn. / metinė</t>
    </r>
  </si>
  <si>
    <t>(Eurais)</t>
  </si>
  <si>
    <t xml:space="preserve">Privalomojo sveikatos draudimo fondo (PSDF) biudžeto išlaidų straipsnio </t>
  </si>
  <si>
    <r>
      <t xml:space="preserve">Ataskaitiniam laikotarpiui skirta suma
</t>
    </r>
    <r>
      <rPr>
        <b/>
        <i/>
        <sz val="14"/>
        <rFont val="Aptos"/>
        <family val="2"/>
      </rPr>
      <t>(6 + 7 + 8)</t>
    </r>
  </si>
  <si>
    <t>iš jų</t>
  </si>
  <si>
    <t>Suma pagal priimtus įsipareigojimus</t>
  </si>
  <si>
    <r>
      <t xml:space="preserve">Sumokėta suma
</t>
    </r>
    <r>
      <rPr>
        <b/>
        <i/>
        <sz val="14"/>
        <rFont val="Aptos"/>
        <family val="2"/>
      </rPr>
      <t>(11 + 12 + 13)</t>
    </r>
  </si>
  <si>
    <t>PSDF biudžeto išlaidų suma, į ją įskaičius grąžinamas lėšas</t>
  </si>
  <si>
    <t>gautina suma</t>
  </si>
  <si>
    <t>mokėtina suma</t>
  </si>
  <si>
    <t>biudžeto lėšos</t>
  </si>
  <si>
    <t>viršplaninės biudžeto lėšos</t>
  </si>
  <si>
    <t>rezervo lėšos</t>
  </si>
  <si>
    <t xml:space="preserve">biudžeto lėšos 
(kartu su viršplaninėmis biudžeto lėšomis) </t>
  </si>
  <si>
    <t>grąžintos 
lėšos</t>
  </si>
  <si>
    <r>
      <t xml:space="preserve">suma pagal priimtus įsipareigojimus
</t>
    </r>
    <r>
      <rPr>
        <b/>
        <i/>
        <sz val="14"/>
        <rFont val="Aptos"/>
        <family val="2"/>
      </rPr>
      <t>(9-13)</t>
    </r>
  </si>
  <si>
    <r>
      <t xml:space="preserve">sumokėta suma
</t>
    </r>
    <r>
      <rPr>
        <b/>
        <i/>
        <sz val="14"/>
        <rFont val="Aptos"/>
        <family val="2"/>
      </rPr>
      <t>(10-13)</t>
    </r>
  </si>
  <si>
    <t>Iš viso išlaidų,
iš jų:</t>
  </si>
  <si>
    <t xml:space="preserve">01 </t>
  </si>
  <si>
    <t>Asmens sveikatos priežiūros paslaugoms,                                                                                          iš jų:</t>
  </si>
  <si>
    <t>Asmens sveikatos priežiūros paslaugoms pervedamos lėšos</t>
  </si>
  <si>
    <t>Asmens sveikatos priežiūros paslaugoms laikinai nepaskirstytos (nepervedamos) lėšos</t>
  </si>
  <si>
    <t>Vaistams, medicinos pagalbos priemonėms (įskaitant ortopedijos technines priemones), specialiosios medicininės paskirties maisto produktams ir medicinos priemonių nuomai,                                                                                              
iš jų:</t>
  </si>
  <si>
    <t>kompensuojamiesiems vaistams  ir medicinos pagalbos priemonėms (vaistams ir medicinos pagalbos priemonėms, išduotiems iki 2025 m. gruodžio 31 d. imtinai, apmokėti)</t>
  </si>
  <si>
    <t>centralizuotai apmokamiems vaistams ir medicinos pagalbos priemonėms (vaistams ir medicinos pagalbos priemonėms, išduotiems iki 2025 m. gruodžio 31 d. imtinai, apmokėti)</t>
  </si>
  <si>
    <t>02 03</t>
  </si>
  <si>
    <t>labai retų žmogaus sveikatos būklių gydymui ir gydymui nenumatytais atvejais</t>
  </si>
  <si>
    <t>02 04</t>
  </si>
  <si>
    <t>medicinos priemonių nuomai (medicinos pagalbos priemonėms, išduotoms iki 2025 m. gruodžio 31 d. imtinai, apmokėti)</t>
  </si>
  <si>
    <t>02 05</t>
  </si>
  <si>
    <t>ortopedijos techninėms priemonėms ir medicinos priemonėms (ortopedijos techninėms priemonėms ir medicinos priemonėms, išduotoms iki 2025 m. gruodžio 31 d. imtinai, apmokėti)</t>
  </si>
  <si>
    <t xml:space="preserve">02 06 </t>
  </si>
  <si>
    <t xml:space="preserve">Vaistams, 
iš jų:                                           </t>
  </si>
  <si>
    <t>02 06 01</t>
  </si>
  <si>
    <t>kompensuojamiesiems  vaistams</t>
  </si>
  <si>
    <t>02 06 02</t>
  </si>
  <si>
    <t>centralizuotai apmokamiems vaistams</t>
  </si>
  <si>
    <t>02 07</t>
  </si>
  <si>
    <t>medicinos pagalbos priemonėms,
iš jų:</t>
  </si>
  <si>
    <t>02 07 01</t>
  </si>
  <si>
    <t>kompensuojamosioms medicinos pagalbos priemonėms</t>
  </si>
  <si>
    <t>02 07 02</t>
  </si>
  <si>
    <t>centralizuotai apmokamoms medicinos pagalbos priemonėms</t>
  </si>
  <si>
    <t>02 07 03</t>
  </si>
  <si>
    <t>medicinos priemonių nuomai</t>
  </si>
  <si>
    <t>02 07 04</t>
  </si>
  <si>
    <t>ortopedijos techninėms priemonėms ir medicinos priemonėms</t>
  </si>
  <si>
    <t>Sveikatos programoms ir kitoms sveikatos draudimo išlaidoms apmokėti,                                                                                      
iš jų:</t>
  </si>
  <si>
    <t>Gimdos kaklelio vėžio ankstyvosios diagnostikos programai</t>
  </si>
  <si>
    <t xml:space="preserve">Atrankinės mamografinės patikros dėl krūties vėžio finansavimo programai    </t>
  </si>
  <si>
    <t>Širdies ir kraujagyslių ligų  prevencijos ir ankstyvosios diagnostikos  programai</t>
  </si>
  <si>
    <t>Priešinės liaukos vėžio ankstyvosios diagnostikos finansavimo programai</t>
  </si>
  <si>
    <t>Storosios žarnos vėžio ankstyvosios diagnostikos finansavimo programai</t>
  </si>
  <si>
    <t xml:space="preserve">Europos Parlamento ir Tarybos reglamentams įgyvendinti bei tarpvalstybinės sveikatos priežiūros išlaidoms kompensuoti,                                                                                                                                                                                                                                                                                  iš jų:  </t>
  </si>
  <si>
    <t>Europos Sąjungos šalių apdraustųjų gydymui Lietuvos asmens sveikatos priežiūros įstaigose apmokėti ir Lietuvos apdraustųjų gydymo Europos Sąjungos šalyse išlaidoms kompensuoti pagal jų pateiktus prašymus</t>
  </si>
  <si>
    <t>Lietuvos apdraustųjų gydymui Europos Sąjungos šalyse apmokėti</t>
  </si>
  <si>
    <t>Transplantacijos programai,  iš jų:</t>
  </si>
  <si>
    <t>03 07 01</t>
  </si>
  <si>
    <t>Transplantacijos programos priemonėms finansuoti (neįskaitant išlaidų potencialiems donorams paruošti)</t>
  </si>
  <si>
    <t>03 07 02</t>
  </si>
  <si>
    <t>potencialiems donorams paruošti</t>
  </si>
  <si>
    <t>03 08</t>
  </si>
  <si>
    <t>dantų protezavimo paslaugoms</t>
  </si>
  <si>
    <t>03 09</t>
  </si>
  <si>
    <t>Nacionalinės imunoprofilaktikos programos priemonėms finansuoti</t>
  </si>
  <si>
    <t>03 10</t>
  </si>
  <si>
    <t>skubiai konsultacinei  pagalbai,                                                                                                                                                                                                                                                                                   iš jų:</t>
  </si>
  <si>
    <t>03 10 01</t>
  </si>
  <si>
    <t>skubiai konsultacinei pagalbai (sąmatinis finansavimas)</t>
  </si>
  <si>
    <t>03 10 02</t>
  </si>
  <si>
    <t>skubiai konsultacinei  pagalbai (nesąmatinis finansavimas)</t>
  </si>
  <si>
    <t>03 11</t>
  </si>
  <si>
    <t>vaistų nuo tuberkuliozės įsigijimo išlaidoms kompensuoti</t>
  </si>
  <si>
    <t>03 12</t>
  </si>
  <si>
    <t>COVID-19 ligos (koronoviruso infekcijos) vakcinacijos ir gydymo programos priemonėms finansuoti</t>
  </si>
  <si>
    <t xml:space="preserve">Valstybinio socialinio draudimo fondo veiklos sąnaudoms, susidarančioms dėl privalomojo sveikatos draudimo įmokų surinkimo ir pervedimo į Privalomojo sveikatos draudimo fondą, kompensuoti </t>
  </si>
  <si>
    <t>Valstybės deleguotoms funkcijoms finansuoti Lietuvos Respublikos valstybės biudžeto asignavimais, 
iš jų:</t>
  </si>
  <si>
    <t>06 01</t>
  </si>
  <si>
    <t>paslaugoms, skirtoms gyvybei gelbėti ir išsaugoti</t>
  </si>
  <si>
    <t xml:space="preserve">06 02 </t>
  </si>
  <si>
    <t>kraujo donorų kompensacijoms ir neatlygintinai kraujo donorystei propaguoti</t>
  </si>
  <si>
    <t>06 03</t>
  </si>
  <si>
    <t>Lietuvos Respublikos sveikatos draudimo įstatymo 6 straipsnio 5 dalyje ir 8 straipsnio 5 dalyje nurodytų asmenų sveikatos priežiūrai</t>
  </si>
  <si>
    <t>06 04</t>
  </si>
  <si>
    <t>gyventojų priemokoms už kompensuojamuosius vaistus ir medicinos pagalbos priemones padengti</t>
  </si>
  <si>
    <t>06 05</t>
  </si>
  <si>
    <t>Privalomojo sveikatos draudimo fondo lėšomis nekompensuotinoms išlaidoms, esant nepaprastajai padėčiai ar kt., kompensuoti</t>
  </si>
  <si>
    <t xml:space="preserve">Pastabos: </t>
  </si>
  <si>
    <t>*</t>
  </si>
  <si>
    <t>6 skiltyje „biudžeto lėšos“ nurodytos Valstybinės ligonių kasos prie Sveikatos apsaugos ministerijos direktoriaus 2026 m. kovo 26 d. įsakymu Nr. 1K-118 „Dėl Valstybinės ligonių kasos prie Sveikatos apsaugos ministerijos direktoriaus 2026 m. sausio 26 d. įsakymo Nr. 1K-26 „Dėl 2026 metų Privalomojo sveikatos draudimo fondo biudžeto lėšų, skiriamų mokėjimams atlikti, duomenų suvestinės ir atsiskaitymų (pervedimų) į privalomojo sveikatos draudimo fondo biudžeto rezervą plano patvirtinimo“ pakeitimo“ skirtos lėšos.</t>
  </si>
  <si>
    <t>Forma Nr. 1-PSDF-R patvirtinta Valstybinės ligonių kasos prie Sveikatos apsaugos ministerijos direktoriaus 2025 m. birželio 26 d. įsakymu Nr. 1K-289</t>
  </si>
  <si>
    <t>PRIVALOMOJO SVEIKATOS DRAUDIMO FONDO BIUDŽETO REZERVO SUDARYMO IR PANAUDOJIMO ATASKAITA</t>
  </si>
  <si>
    <r>
      <t xml:space="preserve">Periodiškumas: </t>
    </r>
    <r>
      <rPr>
        <i/>
        <u/>
        <sz val="16"/>
        <rFont val="Aptos"/>
        <family val="2"/>
      </rPr>
      <t>I ketv.</t>
    </r>
    <r>
      <rPr>
        <i/>
        <sz val="16"/>
        <rFont val="Aptos"/>
        <family val="2"/>
      </rPr>
      <t xml:space="preserve"> / I pusm. / 9 mėn. / metinė</t>
    </r>
  </si>
  <si>
    <t>1 lentelė</t>
  </si>
  <si>
    <t>SUDARYMAS</t>
  </si>
  <si>
    <t>Praėjusių metų Privalomojo sveikatos draudimo fondo (PSDF) biudžeto rezervo (toliau – rezervas) lėšų likutis,
patenkantis į ataskaitinių metų rezervą</t>
  </si>
  <si>
    <t>Ataskaitinio laikotarpio PSDF biudžeto pajamų atskaitymai į rezervą</t>
  </si>
  <si>
    <t>Praėjusių metų PSDF biudžeto apyvartos
lėšų suma, kuria viršijamos planinės
apyvartos lėšos 
(pervedama į ataskaitinių metų  rezervą)</t>
  </si>
  <si>
    <t>Lėšos, skirtos  rezervui atkurti Sveikatos draudimo įstatymo 15 straipsnio 2 dalies 2 punkte ir 9 dalyje nurodytais atvejais</t>
  </si>
  <si>
    <r>
      <t xml:space="preserve">Iš viso
</t>
    </r>
    <r>
      <rPr>
        <sz val="16"/>
        <rFont val="Aptos"/>
        <family val="2"/>
      </rPr>
      <t xml:space="preserve">(2 + 3 + 4 + 5)  </t>
    </r>
  </si>
  <si>
    <t>Planuojamos rezervo lėšos*</t>
  </si>
  <si>
    <t>metinės</t>
  </si>
  <si>
    <t>ataskaitinio laikotarpio</t>
  </si>
  <si>
    <t>Faktinės rezervo lėšos</t>
  </si>
  <si>
    <t xml:space="preserve">nepervesta į rezervą ataskaitinį laikotarpį </t>
  </si>
  <si>
    <t>* Skiltyje „Planuojamos rezervo lėšos“ pateikiama informacija apie planuojamą sudaryti faktinį rezervą.</t>
  </si>
  <si>
    <t>2 lentelė</t>
  </si>
  <si>
    <t>(Eur)</t>
  </si>
  <si>
    <t>NAUDOJIMAS</t>
  </si>
  <si>
    <r>
      <t xml:space="preserve">Ataskaitiniam laikotarpiui skirtos rezervo lėšos
</t>
    </r>
    <r>
      <rPr>
        <sz val="16"/>
        <rFont val="Aptos"/>
        <family val="2"/>
      </rPr>
      <t>(4+5)</t>
    </r>
  </si>
  <si>
    <r>
      <t xml:space="preserve">Sumokėta suma
</t>
    </r>
    <r>
      <rPr>
        <sz val="16"/>
        <rFont val="Aptos"/>
        <family val="2"/>
      </rPr>
      <t>(7 + 8)</t>
    </r>
  </si>
  <si>
    <t>iš jos</t>
  </si>
  <si>
    <r>
      <t xml:space="preserve">Skirtumas
</t>
    </r>
    <r>
      <rPr>
        <sz val="16"/>
        <rFont val="Aptos"/>
        <family val="2"/>
      </rPr>
      <t>(3 – 6)</t>
    </r>
  </si>
  <si>
    <t xml:space="preserve">PSDF biudžeto išlaidų straipsnio </t>
  </si>
  <si>
    <t>pagrindinės dalies</t>
  </si>
  <si>
    <t>rizikos valdymo dalies</t>
  </si>
  <si>
    <t xml:space="preserve">Sveikatos programoms ir kitoms sveikatos draudimo išlaidoms apmokėti
</t>
  </si>
  <si>
    <t>Iš viso</t>
  </si>
  <si>
    <t>3 lentelė</t>
  </si>
  <si>
    <t>LIKUČIAI</t>
  </si>
  <si>
    <r>
      <t xml:space="preserve">Iš viso
</t>
    </r>
    <r>
      <rPr>
        <sz val="16"/>
        <rFont val="Aptos"/>
        <family val="2"/>
      </rPr>
      <t>(3 + 4)</t>
    </r>
  </si>
  <si>
    <t>Faktinio rezervo likutis ataskaitinio laikotarpio pabaigoje**</t>
  </si>
  <si>
    <t>**iš jo investuota iki ataskaitinio laikotarpio pabaigos suma: 136 848 341,20 Eur.</t>
  </si>
  <si>
    <t>Asignavimų valdytojų, kitų valstybės ir savivaldybių biudžetinių įstaigų ir valstybės biudžeto asignavimus</t>
  </si>
  <si>
    <t>gaunančių kitų subjektų biudžeto vykdymo ataskaitų rinkinio ir tarpinių ataskaitų rinkinio sudarymo taisyklių</t>
  </si>
  <si>
    <t>1 priedas</t>
  </si>
  <si>
    <t xml:space="preserve">       </t>
  </si>
  <si>
    <t>Valstybinė ligonių kasa  prie Sveikatos apsaugos ministerijos, 191351679, Europos aikštė 1, 09308 Vilnius</t>
  </si>
  <si>
    <t>(įstaigos pavadinimas, kodas Juridinių asmenų registre, adresas)</t>
  </si>
  <si>
    <t>BIUDŽETO IŠLAIDŲ SĄMATOS VYKDYMO</t>
  </si>
  <si>
    <t>2026  M.  KOVO 31  D.</t>
  </si>
  <si>
    <t>Ketvirtinė</t>
  </si>
  <si>
    <t>(metinė, ketvirtinė)</t>
  </si>
  <si>
    <t>ATASKAITA</t>
  </si>
  <si>
    <t>2026-___________    Nr. _________</t>
  </si>
  <si>
    <t xml:space="preserve">                                                                                                                            (data)</t>
  </si>
  <si>
    <t>(programos pavadinimas)</t>
  </si>
  <si>
    <t xml:space="preserve">                    Ministerijos / Savivaldybės</t>
  </si>
  <si>
    <t>Departamento</t>
  </si>
  <si>
    <t>Įstaigos</t>
  </si>
  <si>
    <t>Programos</t>
  </si>
  <si>
    <t>Finansavimo šaltinio</t>
  </si>
  <si>
    <t>Valstybės funkcijos</t>
  </si>
  <si>
    <t>(eurais, ct)</t>
  </si>
  <si>
    <t>Išlaidų ekonominės klasifikacijos kodas</t>
  </si>
  <si>
    <t>Išlaidų pavadinimas</t>
  </si>
  <si>
    <t>Eil. Nr.</t>
  </si>
  <si>
    <t>Asignavimų planas, įskaitant patikslinimus</t>
  </si>
  <si>
    <t>Gauti asignavimai kartu su įskaitytu praėjusių metų lėšų likučiu</t>
  </si>
  <si>
    <t>Panaudoti asignavimai</t>
  </si>
  <si>
    <t xml:space="preserve"> metams</t>
  </si>
  <si>
    <t xml:space="preserve"> ataskaitiniam laikotarpiui</t>
  </si>
  <si>
    <t>1</t>
  </si>
  <si>
    <t>4</t>
  </si>
  <si>
    <t xml:space="preserve">Darbo užmokestis ir socialinis draudimas </t>
  </si>
  <si>
    <t>Darbo užmokestis</t>
  </si>
  <si>
    <t xml:space="preserve">Darbo užmokestis pinigais </t>
  </si>
  <si>
    <t>Pajamos natūra</t>
  </si>
  <si>
    <t xml:space="preserve">Socialinio draudimo įmokos </t>
  </si>
  <si>
    <t>Prekių ir paslaugų įsigijimo  išlaidos</t>
  </si>
  <si>
    <t>Mitybos išlaidos</t>
  </si>
  <si>
    <t>Medikamentų ir medicininių prekių bei paslaugų įsigijimo išlaidos</t>
  </si>
  <si>
    <t>Ryšių įrangos ir ryšių paslaugų įsigijimo išlaidos</t>
  </si>
  <si>
    <t>Transporto išlaikymo  ir transporto paslaugų įsigijimo išlaidos</t>
  </si>
  <si>
    <t>Aprangos ir patalynės įsigijimo bei priežiūros išlaidos</t>
  </si>
  <si>
    <t>Komandiruočių išlaidos</t>
  </si>
  <si>
    <t>Gyvenamųjų vietovių viešojo ūkio išlaidos</t>
  </si>
  <si>
    <t xml:space="preserve"> Materialiojo ir nematerialiojo turto nuomos išlaidos</t>
  </si>
  <si>
    <t>Materialiojo turto paprastojo remonto prekių ir paslaugų įsigijimo išlaidos</t>
  </si>
  <si>
    <t>Kvalifikacijos kėlimo išlaidos</t>
  </si>
  <si>
    <t>Ekspertų ir konsultantų paslaugų įsigijimo išlaidos</t>
  </si>
  <si>
    <t>Komunalinių paslaugų įsigijimo išlaidos</t>
  </si>
  <si>
    <t>Informacinių technologijų prekių ir paslaugų įsigijimo išlaidos</t>
  </si>
  <si>
    <t>Reprezentacinės išlaidos</t>
  </si>
  <si>
    <t>Viešinimo išlaidos</t>
  </si>
  <si>
    <t>Kitų prekių ir paslaugų įsigijimo išlaidos</t>
  </si>
  <si>
    <t>Palūkanos</t>
  </si>
  <si>
    <t xml:space="preserve">Palūkanos </t>
  </si>
  <si>
    <t>Palūkanos nerezidentams</t>
  </si>
  <si>
    <t>Asignavimų valdytojų sumokėtos palūkanos</t>
  </si>
  <si>
    <t>Finansų ministerijos sumokėtos palūkanos</t>
  </si>
  <si>
    <t xml:space="preserve">Savivaldybių sumokėtos palūkanos </t>
  </si>
  <si>
    <t xml:space="preserve">Palūkanos rezidentams, kitiems nei valdžios sektorius (tik už tiesioginę skolą) </t>
  </si>
  <si>
    <t>Palūkanos kitiems valdžios sektoriaus  subjektams</t>
  </si>
  <si>
    <t>Palūkanos kitiems valdžios sektoriaus subjektams</t>
  </si>
  <si>
    <t>Palūkanos valstybės biudžetui</t>
  </si>
  <si>
    <t>Palūkanos savivaldybių biudžetams</t>
  </si>
  <si>
    <t>Palūkanos nebiudžetiniams fondams</t>
  </si>
  <si>
    <t>Žemės nuoma</t>
  </si>
  <si>
    <t xml:space="preserve">Subsidijos </t>
  </si>
  <si>
    <t>Subsidijos iš biudžeto lėšų</t>
  </si>
  <si>
    <t>Subsidijos importui</t>
  </si>
  <si>
    <t>Subsidijos gaminiams</t>
  </si>
  <si>
    <t>Subsidijos gamybai</t>
  </si>
  <si>
    <t xml:space="preserve">Dotacijos </t>
  </si>
  <si>
    <t xml:space="preserve">Dotacijos užsienio valstybėms </t>
  </si>
  <si>
    <t>Dotacijos užsienio valstybėms einamiesiems tikslams</t>
  </si>
  <si>
    <t>Dotacijos užsienio valstybėms turtui įsigyti</t>
  </si>
  <si>
    <t xml:space="preserve">Dotacijos tarptautinėms organizacijoms </t>
  </si>
  <si>
    <t>Dotacijos tarptautinėms organizacijoms einamiesiems tikslams</t>
  </si>
  <si>
    <t xml:space="preserve">Dotacijos tarptautinėms organizacijoms turtui įsigyti </t>
  </si>
  <si>
    <t>Dotacijos kitiems valdžios sektoriaus subjektams</t>
  </si>
  <si>
    <t>Dotacijos kitiems valdžios sektoriaus subjektams einamiesiems tikslams</t>
  </si>
  <si>
    <t>Dotacijos savivaldybėms einamiesiems tikslams</t>
  </si>
  <si>
    <t>Dotacijos kitiems valdžios sektoriaus subjektams turtui įsigyti</t>
  </si>
  <si>
    <t>Dotacijos savivaldybėms turtui įsigyti</t>
  </si>
  <si>
    <t xml:space="preserve">Įmokos į Europos Sąjungos biudžetą </t>
  </si>
  <si>
    <t xml:space="preserve">Tradiciniai nuosavi ištekliai </t>
  </si>
  <si>
    <t xml:space="preserve">Muitai </t>
  </si>
  <si>
    <t xml:space="preserve">Cukraus sektoriaus mokesčiai </t>
  </si>
  <si>
    <t xml:space="preserve">Pridėtinės vertės mokesčio nuosavi ištekliai </t>
  </si>
  <si>
    <t xml:space="preserve">Bendrųjų nacionalinių pajamų nuosavi ištekliai </t>
  </si>
  <si>
    <t>Biudžeto disbalansų korekcija Jungtinės Karalystės naudai</t>
  </si>
  <si>
    <t>Su nuosavais ištekliais susijusios baudos, delspinigiai ir neigiamos palūkanos</t>
  </si>
  <si>
    <t>Su nuosavais ištekliais susijusios baudos,  delspinigiai ir neigiamos palūkanos</t>
  </si>
  <si>
    <t>Neperdirbto plastiko atliekų nuosavi ištekliai</t>
  </si>
  <si>
    <t xml:space="preserve">Socialinės išmokos (pašalpos) </t>
  </si>
  <si>
    <t>Socialinio draudimo išmokos (pašalpos)</t>
  </si>
  <si>
    <t>Socialinio draudimo išmokos pinigais</t>
  </si>
  <si>
    <t>Socialinio draudimo išmokos natūra</t>
  </si>
  <si>
    <t>Socialinė parama (socialinės paramos pašalpos) ir rentos</t>
  </si>
  <si>
    <t xml:space="preserve">Socialinė parama (socialinės paramos pašalpos) </t>
  </si>
  <si>
    <t xml:space="preserve">Socialinė parama pinigais </t>
  </si>
  <si>
    <t xml:space="preserve">Socialinė parama natūra </t>
  </si>
  <si>
    <t>Rentos</t>
  </si>
  <si>
    <t xml:space="preserve">Darbdavių socialinė parama </t>
  </si>
  <si>
    <t>Darbdavių socialinė parama pinigais</t>
  </si>
  <si>
    <t>Darbdavių socialinė parama natūra</t>
  </si>
  <si>
    <t>Kitos išlaidos</t>
  </si>
  <si>
    <t>Kitos išlaidos einamiesiems tikslams</t>
  </si>
  <si>
    <t xml:space="preserve">Stipendijoms </t>
  </si>
  <si>
    <t xml:space="preserve">Kitos išlaidos kitiems einamiesiems tikslams </t>
  </si>
  <si>
    <t>Valiutos kurso įtaka</t>
  </si>
  <si>
    <t>Kitos išlaidos turtui įsigyti</t>
  </si>
  <si>
    <t xml:space="preserve">Pervedamos Europos Sąjungos, kitos tarptautinės  finansinės paramos ir bendrojo finansavimo lėšos </t>
  </si>
  <si>
    <t>Subsidijos iš Europos Sąjungos ir kitos tarptautinės finansinės paramos lėšų (ne valdžios sektoriui)</t>
  </si>
  <si>
    <t xml:space="preserve">Pervedamos Europos Sąjungos, kitos  tarptautinės finansinės paramos ir bendrojo finansavimo lėšos </t>
  </si>
  <si>
    <t>Pervedamos Europos Sąjungos, kitos tarptautinės finansinės paramos ir bendrojo finansavimo lėšos einamiesiems tikslams</t>
  </si>
  <si>
    <t>Pervedamos Europos Sąjungos, kitos tarptautinės finansinės paramos ir bendrojo finansavimo lėšos einamiesiems tikslams savivaldybėms</t>
  </si>
  <si>
    <t>Pervedamos Europos Sąjungos, kitos tarptautinės finansinės paramos ir bendrojo finansavimo lėšos einamiesiems tikslams kitiems valdžios sektoriaus subjektams</t>
  </si>
  <si>
    <t>Pervedamos Europos Sąjungos, kitos tarptautinės finansinės paramos ir bendrojo finansavimo lėšos einamiesiems tikslams ne valdžios sektoriui</t>
  </si>
  <si>
    <t>Pervedamos Europos Sąjungos, kitos tarptautinės finansinės paramos ir bendrojo finansavimo lėšos investicijoms</t>
  </si>
  <si>
    <t xml:space="preserve">Pervedamos Europos Sąjungos, kitos tarptautinės finansinės paramos ir bendrojo finansavimo lėšos investicijoms </t>
  </si>
  <si>
    <t xml:space="preserve">Pervedamos Europos Sąjungos, kitos tarptautinės finansinės paramos ir bendrojo finansavimo lėšos investicijoms, skirtoms savivaldybėms </t>
  </si>
  <si>
    <t xml:space="preserve">Pervedamos Europos Sąjungos, kitos tarptautinės finansinės paramos ir bendrojo finansavimo lėšos investicijoms kitiems valdžios sektoriaus subjektams </t>
  </si>
  <si>
    <t>Pervedamos Europos Sąjungos, kitos tarptautinės finansinės paramos ir bendrojo finansavimo lėšos investicijoms ne valdžios sektoriui</t>
  </si>
  <si>
    <t xml:space="preserve"> MATERIALIOJO IR NEMATERIALIOJO TURTO ĮSIGIJIMO, FINANSINIO TURTO PADIDĖJIMO IR FINANSINIŲ ĮSIPAREIGOJIMŲ VYKDYMO IŠLAIDOS</t>
  </si>
  <si>
    <t>Materialiojo ir nematerialiojo turto įsigijimo išlaidos</t>
  </si>
  <si>
    <t>Ilgalaikio materialiojo turto kūrimo ir įsigijimo išlaidos</t>
  </si>
  <si>
    <t xml:space="preserve">Žemės įsigijimo išlaidos </t>
  </si>
  <si>
    <t>Pastatų ir statinių įsigijimo išlaidos</t>
  </si>
  <si>
    <t>Gyvenamųjų namų įsigijimo išlaidos</t>
  </si>
  <si>
    <t>Negyvenamųjų pastatų įsigijimo išlaidos</t>
  </si>
  <si>
    <t>Infrastruktūros ir kitų statinių įsigijimo išlaidos</t>
  </si>
  <si>
    <t>Mašinų ir įrenginių įsigijimo išlaidos</t>
  </si>
  <si>
    <t>Transporto priemonių įsigijimo išlaidos</t>
  </si>
  <si>
    <t>Kitų mašinų ir įrenginių įsigijimo išlaidos</t>
  </si>
  <si>
    <t>Ginklų ir karinės įrangos įsigijimo išlaidos</t>
  </si>
  <si>
    <t>Kompiuterinės techninės ir elektroninių ryšių įrangos įsigijimo išlaidos</t>
  </si>
  <si>
    <t>Kultūros ir kitų vertybių įsigijimo išlaidos</t>
  </si>
  <si>
    <t>Muziejinių vertybių įsigijimo išlaidos</t>
  </si>
  <si>
    <t>Antikvarinių ir kitų meno kūrinių įsigijimo išlaidos</t>
  </si>
  <si>
    <t>Kitų vertybių įsigijimo išlaidos</t>
  </si>
  <si>
    <t>Kito ilgalaikio materialiojo turto įsigijimo išlaidos</t>
  </si>
  <si>
    <t>Nematerialiojo turto kūrimo ir įsigijimo išlaidos</t>
  </si>
  <si>
    <r>
      <t>Kompiuterinės programinės įrangos ir kompiuterinės programinės įrangos licencijų</t>
    </r>
    <r>
      <rPr>
        <strike/>
        <sz val="10"/>
        <rFont val="Aptos"/>
        <family val="2"/>
      </rPr>
      <t xml:space="preserve"> </t>
    </r>
    <r>
      <rPr>
        <sz val="10"/>
        <rFont val="Aptos"/>
        <family val="2"/>
      </rPr>
      <t>įsigijimo išlaidos</t>
    </r>
  </si>
  <si>
    <t>Patentų įsigijimo išlaidos</t>
  </si>
  <si>
    <t>Literatūros ir meno kūrinių įsigijimo išlaidos</t>
  </si>
  <si>
    <t>Kito nematerialiojo turto įsigijimo išlaidos</t>
  </si>
  <si>
    <t>Atsargų kūrimo ir įsigijimo išlaidos</t>
  </si>
  <si>
    <t>Strateginių ir neliečiamųjų atsargų įsigijimo išlaidos</t>
  </si>
  <si>
    <t>Kitų atsargų įsigijimo išlaidos</t>
  </si>
  <si>
    <t>Žaliavų ir medžiagų įsigijimo išlaidos</t>
  </si>
  <si>
    <t>Nebaigtos gaminti produkcijos  įsigijimo išlaidos</t>
  </si>
  <si>
    <t>Pagamintos produkcijos įsigijimo išlaidos</t>
  </si>
  <si>
    <t>Prekių, skirtų parduoti arba perduoti, įsigijimo išlaidos</t>
  </si>
  <si>
    <t>Karinių atsargų įsigijimo išlaidos</t>
  </si>
  <si>
    <t>Ilgalaikio turto finansinės nuomos (lizingo)  išlaidos</t>
  </si>
  <si>
    <t>Ilgalaikio turto finansinės nuomos (lizingo) išlaidos</t>
  </si>
  <si>
    <r>
      <t>Biologinio turto ir žemės gelmių  išteklių</t>
    </r>
    <r>
      <rPr>
        <strike/>
        <sz val="10"/>
        <rFont val="Aptos"/>
        <family val="2"/>
      </rPr>
      <t xml:space="preserve"> </t>
    </r>
    <r>
      <rPr>
        <sz val="10"/>
        <rFont val="Aptos"/>
        <family val="2"/>
      </rPr>
      <t>įsigijimo išlaidos</t>
    </r>
  </si>
  <si>
    <t>Žemės gelmių išteklių įsigijimo išlaidos</t>
  </si>
  <si>
    <t>Gyvulių ir kitų gyvūnų įsigijimo išlaidos</t>
  </si>
  <si>
    <t>Miškų, vaismedžių ir kitų augalų įsigijimo išlaidos</t>
  </si>
  <si>
    <t>Finansinio turto padidėjimo išlaidos (finansinio turto įsigijimo ar investavimo išlaidos)</t>
  </si>
  <si>
    <t>Vidaus finansinio turto padidėjimo išlaidos (investavimo į rezidentus išlaidos)</t>
  </si>
  <si>
    <t xml:space="preserve">Grynieji pinigai ir indėliai </t>
  </si>
  <si>
    <t>Grynieji pinigai</t>
  </si>
  <si>
    <t xml:space="preserve">Pervedamieji indėliai </t>
  </si>
  <si>
    <t>Trumpalaikiai pervedamieji indėliai</t>
  </si>
  <si>
    <t>Ilgalaikiai pervedamieji indėliai</t>
  </si>
  <si>
    <t>Kiti indėliai</t>
  </si>
  <si>
    <t>Kiti trumpalaikiai indėliai</t>
  </si>
  <si>
    <t xml:space="preserve">Kiti ilgalaikiai indėliai </t>
  </si>
  <si>
    <r>
      <t>Vertybiniai popieriai (įsigyti iš rezidentų)</t>
    </r>
    <r>
      <rPr>
        <strike/>
        <sz val="10"/>
        <color indexed="10"/>
        <rFont val="Times New Roman Baltic"/>
        <charset val="186"/>
      </rPr>
      <t/>
    </r>
  </si>
  <si>
    <t>Trumpalaikiai vertybiniai popieriai (įsigyti iš rezidentų)</t>
  </si>
  <si>
    <t>Ilgalaikiai vertybiniai popieriai (įsigyti iš rezidentų)</t>
  </si>
  <si>
    <t>Išvestinės finansinės priemonės (įsigytos iš rezidentų)</t>
  </si>
  <si>
    <t>Trumpalaikės išvestinės finansinės priemonės (įsigytos iš rezidentų)</t>
  </si>
  <si>
    <t>Ilgalaikės išvestinės finansinės priemonės (įsigytos iš rezidentų)</t>
  </si>
  <si>
    <t>Paskolos (suteiktos rezidentams)</t>
  </si>
  <si>
    <t>Trumpalaikės paskolos (suteiktos rezidentams)</t>
  </si>
  <si>
    <t>Ilgalaikės paskolos (suteiktos rezidentams)</t>
  </si>
  <si>
    <t xml:space="preserve">Akcijos (įsigytos iš rezidentų) </t>
  </si>
  <si>
    <t xml:space="preserve">Draudimo techniniai atidėjiniai </t>
  </si>
  <si>
    <t>Kitos mokėtinos sumos (suteiktos)</t>
  </si>
  <si>
    <t>Kitos trumpalaikės mokėtinos sumos (suteiktos)</t>
  </si>
  <si>
    <t>Kitos ilgalaikės mokėtinos sumos (suteiktos)</t>
  </si>
  <si>
    <t>Užsienio finansinio turto padidėjimo išlaidos (investavimo į nerezidentus išlaidos)</t>
  </si>
  <si>
    <t>Grynieji pinigai ir indėliai</t>
  </si>
  <si>
    <t>Pervedamieji indėliai</t>
  </si>
  <si>
    <t>Kiti ilgalaikiai indėliai</t>
  </si>
  <si>
    <t>Vertybiniai popieriai (įsigyti iš nerezidentų)</t>
  </si>
  <si>
    <t>Trumpalaikiai vertybiniai popieriai (įsigyti iš nerezidentų)</t>
  </si>
  <si>
    <t>Ilgalaikiai  vertybiniai popieriai (įsigyti iš nerezidentų)</t>
  </si>
  <si>
    <t>Išvestinės finansinės priemonės (įsigytos iš nerezidentų)</t>
  </si>
  <si>
    <t>Trumpalaikės išvestinės finansinės priemonės (įsigytos iš nerezidentų)</t>
  </si>
  <si>
    <t>Ilgalaikės išvestinės finansinės priemonės (įsigytos iš nerezidentų)</t>
  </si>
  <si>
    <t>Paskolos (suteiktos nerezidentams)</t>
  </si>
  <si>
    <t>Trumpalaikės paskolos (suteiktos nerezidentams)</t>
  </si>
  <si>
    <t>Ilgalaikės paskolos (suteiktos nerezidentams)</t>
  </si>
  <si>
    <t>Akcijos (įsigytos iš nerezidentų)</t>
  </si>
  <si>
    <t xml:space="preserve">Finansinių įsipareigojimų vykdymo išlaidos (grąžintos skolos) </t>
  </si>
  <si>
    <t>Vidaus finansinių įsipareigojimų vykdymo išlaidos (kreditoriams rezidentams grąžintos skolos)</t>
  </si>
  <si>
    <t>Vertybiniai popieriai (išpirkti)</t>
  </si>
  <si>
    <t>Trumpalaikiai vertybiniai popieriai (išpirkti)</t>
  </si>
  <si>
    <t>Ilgalaikiai vertybiniai popieriai (išpirkti)</t>
  </si>
  <si>
    <t>Išvestinės finansinės priemonės (grąžintos)</t>
  </si>
  <si>
    <t>Trumpalaikės išvestinės finansinės priemonės (grąžintos)</t>
  </si>
  <si>
    <t>Ilgalaikės išvestinės finansinės priemonės (grąžintos)</t>
  </si>
  <si>
    <t>Paskolos (grąžintos)</t>
  </si>
  <si>
    <t>Trumpalaikės paskolos (grąžintos)</t>
  </si>
  <si>
    <t>Ilgalaikės  paskolos (grąžintos)</t>
  </si>
  <si>
    <t xml:space="preserve">Akcijos  (išpirktos) </t>
  </si>
  <si>
    <r>
      <t>Akcijos (išpirktos)</t>
    </r>
    <r>
      <rPr>
        <sz val="10"/>
        <rFont val="Times New Roman Baltic"/>
        <family val="1"/>
        <charset val="186"/>
      </rPr>
      <t/>
    </r>
  </si>
  <si>
    <t>Kitos mokėtinos sumos (grąžintos)</t>
  </si>
  <si>
    <t>Kitos trumpalaikės mokėtinos sumos (grąžintos)</t>
  </si>
  <si>
    <t>Kitos ilgalaikės mokėtinos sumos (grąžintos)</t>
  </si>
  <si>
    <t>Užsienio finansinių įsipareigojimų vykdymo išlaidos (kreditoriams nerezidentams grąžintos skolos)</t>
  </si>
  <si>
    <t>Ilgalaikės paskolos (grąžintos)</t>
  </si>
  <si>
    <t xml:space="preserve">IŠ VISO </t>
  </si>
  <si>
    <t xml:space="preserve">   (įstaigos vadovo ar jo įgalioto asmens pareigų  pavadinimas)</t>
  </si>
  <si>
    <t>(vardas ir pavardė)</t>
  </si>
  <si>
    <t xml:space="preserve">   (finansinę apskaitą tvarkančio asmens, centralizuotos apskaitos įstaigos vadovo arba jo įgalioto asmens pareigų pavadinimas)</t>
  </si>
  <si>
    <t>__________________________</t>
  </si>
  <si>
    <t>PATVIRTINTA
Lietuvos Respublikos finansų ministro 
2011 m. rugpjūčio 8 d. įsakymu Nr. 1K-265 
(Lietuvos Respublikos finansų ministro 
2024 m. lapkričio 28 d. įsakymo Nr. 1K-383
redakcija)</t>
  </si>
  <si>
    <t>(dokumento sudarytojo (įstaigos) pavadinimas)</t>
  </si>
  <si>
    <t>INFORMACIJA APIE IŠLAIDŲ DARBO UŽMOKESČIUI  PLANO VYKDYMĄ UŽ 2026 M. I KETV.</t>
  </si>
  <si>
    <t xml:space="preserve">  </t>
  </si>
  <si>
    <t xml:space="preserve">2026-          Nr. </t>
  </si>
  <si>
    <t>(data ir numeris)</t>
  </si>
  <si>
    <t>(sudarymo vieta)</t>
  </si>
  <si>
    <t>Valstybės  biudžeto asignavimų valdytojo, ministrų valdymo sričių įstaigos, vykdančios atitinkamo valstybės biudžeto asignavimų valdytojo programas ir turinčios biudžetinių įstaigų, kurių savininko teises ir pareigas jos įgyvendina, pavadinimas:</t>
  </si>
  <si>
    <t>(AV kodas)</t>
  </si>
  <si>
    <t>Privalomąjį sveikatos draudimų vykdančių institucijų veiklos išlaidos</t>
  </si>
  <si>
    <t>Finansavimo šaltinis:</t>
  </si>
  <si>
    <t>PSDF</t>
  </si>
  <si>
    <t>Ministerijos</t>
  </si>
  <si>
    <t>Departamentas</t>
  </si>
  <si>
    <t>Biudžetinė įstaiga</t>
  </si>
  <si>
    <t>Pareigybės</t>
  </si>
  <si>
    <t>Įvykdyta, 
pareigy-
bių skai-
čius, vnt.</t>
  </si>
  <si>
    <t>Įvykdyta, Eur</t>
  </si>
  <si>
    <t xml:space="preserve">pareigi-
nėms 
algoms
ar tarnybi-
niam 
atlygini-
mui </t>
  </si>
  <si>
    <t>prie-
dams 
už 
tarny-
bos 
stažą</t>
  </si>
  <si>
    <t>kitiems
priedams</t>
  </si>
  <si>
    <t xml:space="preserve">kinta-
majai 
daliai </t>
  </si>
  <si>
    <t>priemo-
koms</t>
  </si>
  <si>
    <t>už darbą poilsio ir švenčių dienomis, nakties bei viršvalandinį darbą, budėjimą ir esant nukrypimui nuo normalių darbo sąlygų</t>
  </si>
  <si>
    <t xml:space="preserve">kitoms išmo-
koms
</t>
  </si>
  <si>
    <t>iš viso</t>
  </si>
  <si>
    <r>
      <t>1. Valstybės politikai ir valstybės pareigūnai</t>
    </r>
    <r>
      <rPr>
        <vertAlign val="superscript"/>
        <sz val="10"/>
        <rFont val="Aptos"/>
        <family val="2"/>
      </rPr>
      <t xml:space="preserve"> </t>
    </r>
  </si>
  <si>
    <t>x</t>
  </si>
  <si>
    <t>2. Teisėjai</t>
  </si>
  <si>
    <t>3. Valstybės tarnautojai</t>
  </si>
  <si>
    <t>iš jų statutiniai</t>
  </si>
  <si>
    <t>4. Kariai</t>
  </si>
  <si>
    <t xml:space="preserve">iš jų: </t>
  </si>
  <si>
    <t xml:space="preserve">       profesinės karo tarnybos kariai</t>
  </si>
  <si>
    <t xml:space="preserve">       kariai savanoriai ir kiti savanoriškos
       nenuolatinės karo tarnybos kariai, aktyviojo
       kariuomenės personalo rezervo kariai ir rezervo 
       kariai</t>
  </si>
  <si>
    <t>5. Darbuotojai, dirbantys pagal darbo sutartis</t>
  </si>
  <si>
    <t xml:space="preserve">       pedagogai (pedagoginės normos)</t>
  </si>
  <si>
    <t xml:space="preserve">      darbuotojai, kurių pareigybės
      priskiriamos D lygiui (darbininkai)</t>
  </si>
  <si>
    <t>6. Mokslo ir studijų institucijų vadovai, jų pavaduotojai, akademinių padalinių vadovai, jų pavaduotojai, moksliniai sekretoriai, mokslo darbuotojai, kiti tyrėjai ir dėstytojai</t>
  </si>
  <si>
    <t>7. Komisijų nariai, valstybės įmonių, viešųjų įstaigų darbuotojai</t>
  </si>
  <si>
    <t>8. Medicinos rezidentai</t>
  </si>
  <si>
    <t>9. Iš viso (1 + 2 + 3 + 4 + 5 + 6 + 7 + 8)</t>
  </si>
  <si>
    <t>10. Darbo užmokestis pinigais, iš viso (1 + 2 + 3 + 4 + 5 + 6 + 7 + 8)</t>
  </si>
  <si>
    <t>11. Pajamos natūra</t>
  </si>
  <si>
    <t xml:space="preserve">Iš viso (10 + 11) </t>
  </si>
  <si>
    <t>Institucijų (įstaigų) skaičius</t>
  </si>
  <si>
    <r>
      <rPr>
        <b/>
        <sz val="9"/>
        <rFont val="Aptos"/>
        <family val="2"/>
      </rPr>
      <t>Pastabos</t>
    </r>
    <r>
      <rPr>
        <sz val="9"/>
        <rFont val="Aptos"/>
        <family val="2"/>
      </rPr>
      <t>:</t>
    </r>
  </si>
  <si>
    <t>1. Lentelės 1 skiltis pildoma pagal Lietuvos Respublikos valstybės pareigūnų darbo užmokesčio, Lietuvos Respublikos valstybės politikų darbo užmokesčio ir kitus valstybės pareigūnų veiklą reglamentuojančius įstatymus ir pagal Lietuvos Respublikos biudžetinių įstaigų darbuotojų darbo apmokėjimo ir komisijų narių atlygio už darbą įstatymo 12 straipsnį.</t>
  </si>
  <si>
    <t>2. Lentelės 2 skiltis pildoma pagal Lietuvos Respublikos teisėjų atlyginimų įstatymą.</t>
  </si>
  <si>
    <t>3. Lentelės 3 skiltis pildoma pagal Lietuvos Respublikos valstybės tarnybos ir kitus statutinių valstybės tarnautojų veiklą reglamentuojančius įstatymus.</t>
  </si>
  <si>
    <t>4. Lentelės 4 skiltis pildoma pagal  Lietuvos Respublikos krašto apsaugos sistemos organizavimo ir karo tarnybos įstatymą.</t>
  </si>
  <si>
    <t>5. Lentelės 5 skiltis pildoma pagal Lietuvos Respublikos biudžetinių įstaigų darbuotojų darbo apmokėjimo ir komisijų narių atlygio už darbą įstatymą.</t>
  </si>
  <si>
    <t>6. Lentelės 6 skiltis pildoma pagal Lietuvos Respublikos mokslo ir studijų įstatymą.</t>
  </si>
  <si>
    <t>7. Lentelės 7 skiltis pildoma pagal Lietuvos Respublikos biudžetinių įstaigų darbo apmokėjimo ir komisijų narių atlygio už darbą įstatymo 12 straipsnį, taip pat  nurodomos valstybės įmonių, viešųjų įstaigų, kurių darbo užmokestis yra įskaičiuotas į asignavimų valdytojo darbo užmokesčio fondą, pareigybės ir darbo užmokestis.</t>
  </si>
  <si>
    <t>8. Lentelės 8 skiltis pildoma pagal Lietuvos Respublikos medicinos praktikos įstatymą.</t>
  </si>
  <si>
    <t>9. Lietuvos Respublikos krašto apsaugos ministerija atskirai pildo ir Lietuvos kariuomenės suvestinę darbo užmokesčio formą.</t>
  </si>
  <si>
    <t>(atsakingo struktūrinio padalinio vadovo pareigų pavadinimas)</t>
  </si>
  <si>
    <t>PSDF BIUDŽETO IŠLAIDOS DARBO UŽMOKESČIUI IR</t>
  </si>
  <si>
    <t xml:space="preserve">ĮMOKOMS SOCIALINIAM DRAUDIMUI 2026 M.  KOVO 31 D. </t>
  </si>
  <si>
    <t>Valstybinė ligonių kasa už I ketvirtį</t>
  </si>
  <si>
    <t>Įmokos socialiniam draudimui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</si>
</sst>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_-* #,##0.00\ _L_t_-;\-* #,##0.00\ _L_t_-;_-* &quot;-&quot;??\ _L_t_-;_-@_-"/>
    <numFmt numFmtId="165" formatCode="0.0"/>
    <numFmt numFmtId="166" formatCode="#,##0.0"/>
  </numFmts>
  <fonts count="89">
    <font>
      <sz val="11"/>
      <color theme="1"/>
      <name val="Calibri"/>
      <family val="2"/>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0"/>
      <name val="Arial"/>
      <family val="2"/>
      <charset val="186"/>
    </font>
    <font>
      <sz val="12"/>
      <name val="Times New Roman"/>
      <family val="1"/>
      <charset val="186"/>
    </font>
    <font>
      <sz val="10"/>
      <name val="Arial"/>
      <family val="2"/>
      <charset val="186"/>
    </font>
    <font>
      <sz val="11"/>
      <color indexed="8"/>
      <name val="Calibri"/>
      <family val="2"/>
    </font>
    <font>
      <sz val="10"/>
      <name val="Times New Roman"/>
      <family val="1"/>
      <charset val="186"/>
    </font>
    <font>
      <sz val="10"/>
      <name val="HelveticaLT"/>
      <charset val="186"/>
    </font>
    <font>
      <sz val="10"/>
      <name val="Times New Roman"/>
      <family val="1"/>
      <charset val="186"/>
    </font>
    <font>
      <sz val="10"/>
      <name val="Times New Roman"/>
      <family val="1"/>
      <charset val="186"/>
    </font>
    <font>
      <sz val="10"/>
      <name val="Arial"/>
      <family val="2"/>
      <charset val="186"/>
    </font>
    <font>
      <sz val="10"/>
      <name val="Times New Roman"/>
      <family val="1"/>
      <charset val="186"/>
    </font>
    <font>
      <sz val="10"/>
      <name val="Times New Roman"/>
      <family val="1"/>
      <charset val="186"/>
    </font>
    <font>
      <sz val="10"/>
      <name val="Times New Roman"/>
      <family val="1"/>
      <charset val="186"/>
    </font>
    <font>
      <sz val="10"/>
      <name val="Times New Roman"/>
      <family val="1"/>
      <charset val="186"/>
    </font>
    <font>
      <sz val="11"/>
      <color theme="1"/>
      <name val="Calibri"/>
      <family val="2"/>
      <charset val="186"/>
      <scheme val="minor"/>
    </font>
    <font>
      <b/>
      <sz val="12"/>
      <color theme="1"/>
      <name val="Aptos"/>
      <family val="2"/>
    </font>
    <font>
      <sz val="11"/>
      <color theme="1"/>
      <name val="Calibri"/>
      <family val="2"/>
      <scheme val="minor"/>
    </font>
    <font>
      <sz val="10"/>
      <name val="Arial Baltic"/>
      <charset val="186"/>
    </font>
    <font>
      <sz val="12"/>
      <name val="Aptos"/>
      <family val="2"/>
    </font>
    <font>
      <b/>
      <sz val="12"/>
      <name val="Aptos"/>
      <family val="2"/>
    </font>
    <font>
      <sz val="12"/>
      <color theme="1"/>
      <name val="Aptos"/>
      <family val="2"/>
    </font>
    <font>
      <sz val="12"/>
      <color rgb="FFFF0000"/>
      <name val="Aptos"/>
      <family val="2"/>
    </font>
    <font>
      <i/>
      <sz val="12"/>
      <name val="Aptos"/>
      <family val="2"/>
    </font>
    <font>
      <i/>
      <u/>
      <sz val="12"/>
      <name val="Aptos"/>
      <family val="2"/>
    </font>
    <font>
      <sz val="10"/>
      <name val="Times New Roman"/>
      <family val="1"/>
      <charset val="186"/>
    </font>
    <font>
      <sz val="10"/>
      <name val="TimesLT"/>
      <charset val="186"/>
    </font>
    <font>
      <sz val="11"/>
      <color theme="1"/>
      <name val="Calibri"/>
      <family val="2"/>
      <charset val="186"/>
      <scheme val="minor"/>
    </font>
    <font>
      <sz val="10"/>
      <name val="Times New Roman Baltic"/>
      <family val="1"/>
      <charset val="186"/>
    </font>
    <font>
      <b/>
      <sz val="11"/>
      <name val="Aptos"/>
      <family val="2"/>
    </font>
    <font>
      <strike/>
      <sz val="10"/>
      <color indexed="10"/>
      <name val="Times New Roman Baltic"/>
      <charset val="186"/>
    </font>
    <font>
      <b/>
      <sz val="10"/>
      <name val="Aptos"/>
      <family val="2"/>
    </font>
    <font>
      <sz val="10"/>
      <name val="Aptos"/>
      <family val="2"/>
    </font>
    <font>
      <b/>
      <i/>
      <sz val="12"/>
      <color theme="1"/>
      <name val="Aptos"/>
      <family val="2"/>
    </font>
    <font>
      <b/>
      <i/>
      <u/>
      <sz val="12"/>
      <color theme="1"/>
      <name val="Aptos"/>
      <family val="2"/>
    </font>
    <font>
      <sz val="8"/>
      <name val="Aptos"/>
      <family val="2"/>
    </font>
    <font>
      <sz val="8"/>
      <color rgb="FFFF0000"/>
      <name val="Aptos"/>
      <family val="2"/>
    </font>
    <font>
      <strike/>
      <sz val="8"/>
      <name val="Aptos"/>
      <family val="2"/>
    </font>
    <font>
      <b/>
      <strike/>
      <sz val="8"/>
      <name val="Aptos"/>
      <family val="2"/>
    </font>
    <font>
      <b/>
      <sz val="8"/>
      <name val="Aptos"/>
      <family val="2"/>
    </font>
    <font>
      <u/>
      <sz val="10"/>
      <name val="Aptos"/>
      <family val="2"/>
    </font>
    <font>
      <sz val="9"/>
      <name val="Aptos"/>
      <family val="2"/>
    </font>
    <font>
      <b/>
      <sz val="9"/>
      <name val="Aptos"/>
      <family val="2"/>
    </font>
    <font>
      <strike/>
      <sz val="10"/>
      <name val="Aptos"/>
      <family val="2"/>
    </font>
    <font>
      <i/>
      <sz val="10"/>
      <name val="Aptos"/>
      <family val="2"/>
    </font>
    <font>
      <vertAlign val="superscript"/>
      <sz val="10"/>
      <name val="Aptos"/>
      <family val="2"/>
    </font>
    <font>
      <sz val="10"/>
      <name val="Aptos "/>
      <charset val="186"/>
    </font>
    <font>
      <sz val="10"/>
      <color theme="1"/>
      <name val="Aptos"/>
      <family val="2"/>
    </font>
    <font>
      <i/>
      <sz val="12"/>
      <color theme="1"/>
      <name val="Aptos"/>
      <family val="2"/>
    </font>
    <font>
      <sz val="14"/>
      <name val="Aptos"/>
      <family val="2"/>
    </font>
    <font>
      <b/>
      <sz val="14"/>
      <name val="Aptos"/>
      <family val="2"/>
    </font>
    <font>
      <i/>
      <sz val="14"/>
      <name val="Aptos"/>
      <family val="2"/>
    </font>
    <font>
      <i/>
      <u/>
      <sz val="14"/>
      <name val="Aptos"/>
      <family val="2"/>
    </font>
    <font>
      <sz val="14"/>
      <color rgb="FFFF0000"/>
      <name val="Aptos"/>
      <family val="2"/>
    </font>
    <font>
      <b/>
      <sz val="14"/>
      <color rgb="FFFF0000"/>
      <name val="Aptos"/>
      <family val="2"/>
    </font>
    <font>
      <b/>
      <i/>
      <sz val="14"/>
      <name val="Aptos"/>
      <family val="2"/>
    </font>
    <font>
      <sz val="14"/>
      <color rgb="FF000000"/>
      <name val="Aptos"/>
      <family val="2"/>
    </font>
    <font>
      <sz val="16"/>
      <name val="Aptos"/>
      <family val="2"/>
    </font>
    <font>
      <b/>
      <sz val="16"/>
      <color indexed="8"/>
      <name val="Aptos"/>
      <family val="2"/>
    </font>
    <font>
      <sz val="16"/>
      <color indexed="8"/>
      <name val="Aptos"/>
      <family val="2"/>
    </font>
    <font>
      <b/>
      <sz val="16"/>
      <name val="Aptos"/>
      <family val="2"/>
    </font>
    <font>
      <i/>
      <sz val="16"/>
      <name val="Aptos"/>
      <family val="2"/>
    </font>
    <font>
      <i/>
      <u/>
      <sz val="16"/>
      <name val="Aptos"/>
      <family val="2"/>
    </font>
    <font>
      <sz val="16"/>
      <color rgb="FFFF0000"/>
      <name val="Aptos"/>
      <family val="2"/>
    </font>
    <font>
      <sz val="16"/>
      <color theme="1"/>
      <name val="Aptos"/>
      <family val="2"/>
    </font>
    <font>
      <sz val="10"/>
      <color rgb="FFFF0000"/>
      <name val="Aptos"/>
      <family val="2"/>
    </font>
    <font>
      <vertAlign val="superscript"/>
      <sz val="9"/>
      <name val="Aptos"/>
      <family val="2"/>
    </font>
  </fonts>
  <fills count="6">
    <fill>
      <patternFill patternType="none"/>
    </fill>
    <fill>
      <patternFill patternType="gray125"/>
    </fill>
    <fill>
      <patternFill patternType="solid">
        <fgColor indexed="41"/>
        <bgColor indexed="64"/>
      </patternFill>
    </fill>
    <fill>
      <patternFill patternType="solid">
        <fgColor theme="0"/>
        <bgColor indexed="64"/>
      </patternFill>
    </fill>
    <fill>
      <patternFill patternType="solid">
        <fgColor rgb="FFC00000"/>
        <bgColor indexed="64"/>
      </patternFill>
    </fill>
    <fill>
      <patternFill patternType="solid">
        <fgColor rgb="FFFF0000"/>
        <bgColor indexed="64"/>
      </patternFill>
    </fill>
  </fills>
  <borders count="7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auto="1"/>
      </left>
      <right style="thin">
        <color auto="1"/>
      </right>
      <top style="medium">
        <color auto="1"/>
      </top>
      <bottom style="medium">
        <color auto="1"/>
      </bottom>
      <diagonal/>
    </border>
    <border>
      <left/>
      <right/>
      <top/>
      <bottom style="thin">
        <color auto="1"/>
      </bottom>
      <diagonal/>
    </border>
    <border>
      <left style="medium">
        <color indexed="64"/>
      </left>
      <right style="thin">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thin">
        <color auto="1"/>
      </left>
      <right style="medium">
        <color auto="1"/>
      </right>
      <top style="medium">
        <color auto="1"/>
      </top>
      <bottom style="medium">
        <color auto="1"/>
      </bottom>
      <diagonal/>
    </border>
    <border>
      <left/>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right style="hair">
        <color indexed="64"/>
      </right>
      <top/>
      <bottom/>
      <diagonal/>
    </border>
    <border>
      <left style="hair">
        <color indexed="64"/>
      </left>
      <right/>
      <top style="hair">
        <color indexed="64"/>
      </top>
      <bottom style="hair">
        <color indexed="64"/>
      </bottom>
      <diagonal/>
    </border>
    <border>
      <left/>
      <right/>
      <top style="hair">
        <color indexed="64"/>
      </top>
      <bottom/>
      <diagonal/>
    </border>
    <border>
      <left style="hair">
        <color indexed="64"/>
      </left>
      <right style="hair">
        <color indexed="64"/>
      </right>
      <top/>
      <bottom style="hair">
        <color indexed="64"/>
      </bottom>
      <diagonal/>
    </border>
    <border>
      <left/>
      <right style="hair">
        <color indexed="64"/>
      </right>
      <top style="hair">
        <color indexed="64"/>
      </top>
      <bottom style="hair">
        <color indexed="64"/>
      </bottom>
      <diagonal/>
    </border>
    <border>
      <left/>
      <right style="hair">
        <color indexed="64"/>
      </right>
      <top/>
      <bottom style="hair">
        <color indexed="64"/>
      </bottom>
      <diagonal/>
    </border>
    <border>
      <left/>
      <right/>
      <top style="hair">
        <color indexed="64"/>
      </top>
      <bottom style="hair">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hair">
        <color indexed="64"/>
      </right>
      <top/>
      <bottom style="hair">
        <color indexed="64"/>
      </bottom>
      <diagonal/>
    </border>
    <border>
      <left style="hair">
        <color indexed="64"/>
      </left>
      <right style="medium">
        <color indexed="64"/>
      </right>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style="thin">
        <color indexed="64"/>
      </left>
      <right/>
      <top/>
      <bottom/>
      <diagonal/>
    </border>
    <border>
      <left/>
      <right style="thin">
        <color indexed="64"/>
      </right>
      <top/>
      <bottom style="thin">
        <color indexed="64"/>
      </bottom>
      <diagonal/>
    </border>
    <border>
      <left/>
      <right/>
      <top style="thin">
        <color indexed="64"/>
      </top>
      <bottom style="thin">
        <color indexed="64"/>
      </bottom>
      <diagonal/>
    </border>
    <border>
      <left/>
      <right/>
      <top style="medium">
        <color indexed="64"/>
      </top>
      <bottom/>
      <diagonal/>
    </border>
    <border>
      <left style="thin">
        <color auto="1"/>
      </left>
      <right style="thin">
        <color auto="1"/>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indexed="64"/>
      </top>
      <bottom style="thin">
        <color indexed="64"/>
      </bottom>
      <diagonal/>
    </border>
    <border>
      <left/>
      <right/>
      <top style="thin">
        <color theme="0"/>
      </top>
      <bottom/>
      <diagonal/>
    </border>
    <border>
      <left style="thin">
        <color theme="0"/>
      </left>
      <right/>
      <top/>
      <bottom/>
      <diagonal/>
    </border>
    <border>
      <left style="thin">
        <color theme="0"/>
      </left>
      <right style="thin">
        <color theme="0"/>
      </right>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style="thin">
        <color theme="0"/>
      </left>
      <right/>
      <top/>
      <bottom style="thin">
        <color theme="0"/>
      </bottom>
      <diagonal/>
    </border>
    <border>
      <left/>
      <right/>
      <top/>
      <bottom style="thin">
        <color theme="0"/>
      </bottom>
      <diagonal/>
    </border>
  </borders>
  <cellStyleXfs count="80">
    <xf numFmtId="0" fontId="0" fillId="0" borderId="0"/>
    <xf numFmtId="0" fontId="24" fillId="0" borderId="0"/>
    <xf numFmtId="0" fontId="23" fillId="0" borderId="0"/>
    <xf numFmtId="0" fontId="26" fillId="0" borderId="0"/>
    <xf numFmtId="0" fontId="27" fillId="0" borderId="0"/>
    <xf numFmtId="0" fontId="26" fillId="0" borderId="0"/>
    <xf numFmtId="0" fontId="28" fillId="0" borderId="0"/>
    <xf numFmtId="0" fontId="22" fillId="0" borderId="0"/>
    <xf numFmtId="0" fontId="29" fillId="0" borderId="0"/>
    <xf numFmtId="0" fontId="26" fillId="0" borderId="0"/>
    <xf numFmtId="0" fontId="26" fillId="0" borderId="0"/>
    <xf numFmtId="164" fontId="27" fillId="0" borderId="0" applyFont="0" applyFill="0" applyBorder="0" applyAlignment="0" applyProtection="0"/>
    <xf numFmtId="0" fontId="30" fillId="0" borderId="0"/>
    <xf numFmtId="0" fontId="21" fillId="0" borderId="0"/>
    <xf numFmtId="0" fontId="20" fillId="0" borderId="0"/>
    <xf numFmtId="0" fontId="24" fillId="0" borderId="0"/>
    <xf numFmtId="0" fontId="31" fillId="0" borderId="0"/>
    <xf numFmtId="0" fontId="24" fillId="0" borderId="0"/>
    <xf numFmtId="0" fontId="32" fillId="0" borderId="0"/>
    <xf numFmtId="0" fontId="33" fillId="0" borderId="0"/>
    <xf numFmtId="0" fontId="19" fillId="0" borderId="0"/>
    <xf numFmtId="0" fontId="18" fillId="0" borderId="0"/>
    <xf numFmtId="0" fontId="24" fillId="0" borderId="0"/>
    <xf numFmtId="0" fontId="17" fillId="0" borderId="0"/>
    <xf numFmtId="0" fontId="16" fillId="0" borderId="0"/>
    <xf numFmtId="0" fontId="34" fillId="0" borderId="0"/>
    <xf numFmtId="0" fontId="15" fillId="0" borderId="0"/>
    <xf numFmtId="0" fontId="14" fillId="0" borderId="0"/>
    <xf numFmtId="0" fontId="35" fillId="0" borderId="0"/>
    <xf numFmtId="0" fontId="13" fillId="0" borderId="0"/>
    <xf numFmtId="0" fontId="12" fillId="0" borderId="0"/>
    <xf numFmtId="0" fontId="36" fillId="0" borderId="0"/>
    <xf numFmtId="0" fontId="11" fillId="0" borderId="0"/>
    <xf numFmtId="0" fontId="10" fillId="0" borderId="0"/>
    <xf numFmtId="0" fontId="28" fillId="0" borderId="0"/>
    <xf numFmtId="0" fontId="25" fillId="0" borderId="0"/>
    <xf numFmtId="0" fontId="37" fillId="0" borderId="0"/>
    <xf numFmtId="0" fontId="10" fillId="0" borderId="0"/>
    <xf numFmtId="0" fontId="9" fillId="0" borderId="0"/>
    <xf numFmtId="0" fontId="9" fillId="0" borderId="0"/>
    <xf numFmtId="0" fontId="9" fillId="0" borderId="0"/>
    <xf numFmtId="0" fontId="8" fillId="0" borderId="0"/>
    <xf numFmtId="0" fontId="8" fillId="0" borderId="0"/>
    <xf numFmtId="0" fontId="7" fillId="0" borderId="0"/>
    <xf numFmtId="43" fontId="7" fillId="0" borderId="0" applyFont="0" applyFill="0" applyBorder="0" applyAlignment="0" applyProtection="0"/>
    <xf numFmtId="0" fontId="7" fillId="0" borderId="0"/>
    <xf numFmtId="0" fontId="7" fillId="0" borderId="0"/>
    <xf numFmtId="0" fontId="7" fillId="0" borderId="0"/>
    <xf numFmtId="0" fontId="7" fillId="0" borderId="0"/>
    <xf numFmtId="0" fontId="6" fillId="0" borderId="0"/>
    <xf numFmtId="0" fontId="6" fillId="0" borderId="0"/>
    <xf numFmtId="0" fontId="6" fillId="0" borderId="0"/>
    <xf numFmtId="0" fontId="6" fillId="0" borderId="0"/>
    <xf numFmtId="0" fontId="6" fillId="0" borderId="0"/>
    <xf numFmtId="43" fontId="6" fillId="0" borderId="0" applyFont="0" applyFill="0" applyBorder="0" applyAlignment="0" applyProtection="0"/>
    <xf numFmtId="0" fontId="40" fillId="0" borderId="0"/>
    <xf numFmtId="0" fontId="5" fillId="0" borderId="0"/>
    <xf numFmtId="0" fontId="5" fillId="0" borderId="0"/>
    <xf numFmtId="43" fontId="39" fillId="0" borderId="0" applyFont="0" applyFill="0" applyBorder="0" applyAlignment="0" applyProtection="0"/>
    <xf numFmtId="0" fontId="39" fillId="0" borderId="0"/>
    <xf numFmtId="0" fontId="47" fillId="0" borderId="0"/>
    <xf numFmtId="0" fontId="5" fillId="0" borderId="0"/>
    <xf numFmtId="0" fontId="4" fillId="0" borderId="0"/>
    <xf numFmtId="0" fontId="4" fillId="0" borderId="0"/>
    <xf numFmtId="0" fontId="28" fillId="0" borderId="0"/>
    <xf numFmtId="43" fontId="4" fillId="0" borderId="0" applyFont="0" applyFill="0" applyBorder="0" applyAlignment="0" applyProtection="0"/>
    <xf numFmtId="0" fontId="3" fillId="0" borderId="0"/>
    <xf numFmtId="43" fontId="3" fillId="0" borderId="0" applyFont="0" applyFill="0" applyBorder="0" applyAlignment="0" applyProtection="0"/>
    <xf numFmtId="0" fontId="2" fillId="0" borderId="0"/>
    <xf numFmtId="0" fontId="2" fillId="0" borderId="0"/>
    <xf numFmtId="0" fontId="49" fillId="0" borderId="0"/>
    <xf numFmtId="0" fontId="1" fillId="0" borderId="0"/>
    <xf numFmtId="43" fontId="1" fillId="0" borderId="0" applyFont="0" applyFill="0" applyBorder="0" applyAlignment="0" applyProtection="0"/>
    <xf numFmtId="0" fontId="1" fillId="0" borderId="0"/>
    <xf numFmtId="0" fontId="48" fillId="0" borderId="0"/>
    <xf numFmtId="0" fontId="1" fillId="0" borderId="0"/>
    <xf numFmtId="0" fontId="1" fillId="0" borderId="0"/>
    <xf numFmtId="43" fontId="39" fillId="0" borderId="0" applyFont="0" applyFill="0" applyBorder="0" applyAlignment="0" applyProtection="0"/>
    <xf numFmtId="0" fontId="48" fillId="0" borderId="0"/>
    <xf numFmtId="0" fontId="24" fillId="0" borderId="0"/>
  </cellStyleXfs>
  <cellXfs count="618">
    <xf numFmtId="0" fontId="0" fillId="0" borderId="0" xfId="0"/>
    <xf numFmtId="0" fontId="43" fillId="0" borderId="0" xfId="0" applyFont="1"/>
    <xf numFmtId="0" fontId="43" fillId="0" borderId="0" xfId="0" applyFont="1" applyAlignment="1">
      <alignment wrapText="1"/>
    </xf>
    <xf numFmtId="0" fontId="41" fillId="0" borderId="0" xfId="0" applyFont="1" applyAlignment="1">
      <alignment wrapText="1"/>
    </xf>
    <xf numFmtId="0" fontId="44" fillId="0" borderId="0" xfId="0" applyFont="1"/>
    <xf numFmtId="0" fontId="41" fillId="0" borderId="0" xfId="4" applyFont="1"/>
    <xf numFmtId="0" fontId="42" fillId="0" borderId="18" xfId="64" applyFont="1" applyBorder="1" applyAlignment="1">
      <alignment horizontal="center"/>
    </xf>
    <xf numFmtId="0" fontId="41" fillId="0" borderId="17" xfId="64" applyFont="1" applyBorder="1"/>
    <xf numFmtId="0" fontId="42" fillId="0" borderId="15" xfId="64" applyFont="1" applyBorder="1" applyAlignment="1">
      <alignment horizontal="center"/>
    </xf>
    <xf numFmtId="0" fontId="41" fillId="0" borderId="14" xfId="64" applyFont="1" applyBorder="1"/>
    <xf numFmtId="43" fontId="41" fillId="0" borderId="16" xfId="77" applyFont="1" applyBorder="1" applyAlignment="1">
      <alignment horizontal="center"/>
    </xf>
    <xf numFmtId="43" fontId="41" fillId="0" borderId="13" xfId="77" applyFont="1" applyBorder="1" applyAlignment="1">
      <alignment horizontal="center"/>
    </xf>
    <xf numFmtId="0" fontId="41" fillId="0" borderId="0" xfId="64" applyFont="1"/>
    <xf numFmtId="0" fontId="41" fillId="0" borderId="0" xfId="64" applyFont="1" applyAlignment="1">
      <alignment horizontal="right"/>
    </xf>
    <xf numFmtId="0" fontId="42" fillId="0" borderId="0" xfId="64" applyFont="1" applyAlignment="1">
      <alignment horizontal="center"/>
    </xf>
    <xf numFmtId="0" fontId="42" fillId="0" borderId="0" xfId="64" applyFont="1" applyAlignment="1">
      <alignment horizontal="left"/>
    </xf>
    <xf numFmtId="0" fontId="42" fillId="0" borderId="0" xfId="64" applyFont="1" applyAlignment="1">
      <alignment horizontal="right"/>
    </xf>
    <xf numFmtId="2" fontId="41" fillId="0" borderId="0" xfId="64" applyNumberFormat="1" applyFont="1"/>
    <xf numFmtId="0" fontId="41" fillId="3" borderId="0" xfId="8" applyFont="1" applyFill="1"/>
    <xf numFmtId="0" fontId="42" fillId="3" borderId="0" xfId="8" applyFont="1" applyFill="1"/>
    <xf numFmtId="0" fontId="41" fillId="0" borderId="0" xfId="55" applyFont="1"/>
    <xf numFmtId="0" fontId="42" fillId="0" borderId="0" xfId="55" applyFont="1" applyAlignment="1">
      <alignment horizontal="center"/>
    </xf>
    <xf numFmtId="49" fontId="41" fillId="0" borderId="1" xfId="55" applyNumberFormat="1" applyFont="1" applyBorder="1" applyAlignment="1">
      <alignment horizontal="center" vertical="center"/>
    </xf>
    <xf numFmtId="0" fontId="41" fillId="0" borderId="1" xfId="55" applyFont="1" applyBorder="1" applyAlignment="1">
      <alignment vertical="center" wrapText="1"/>
    </xf>
    <xf numFmtId="3" fontId="41" fillId="0" borderId="1" xfId="55" applyNumberFormat="1" applyFont="1" applyBorder="1" applyAlignment="1">
      <alignment horizontal="right" vertical="center" wrapText="1"/>
    </xf>
    <xf numFmtId="3" fontId="41" fillId="0" borderId="1" xfId="55" applyNumberFormat="1" applyFont="1" applyBorder="1" applyAlignment="1">
      <alignment horizontal="right" vertical="center"/>
    </xf>
    <xf numFmtId="3" fontId="42" fillId="0" borderId="1" xfId="55" applyNumberFormat="1" applyFont="1" applyBorder="1" applyAlignment="1">
      <alignment horizontal="right" vertical="center"/>
    </xf>
    <xf numFmtId="3" fontId="42" fillId="0" borderId="1" xfId="55" applyNumberFormat="1" applyFont="1" applyBorder="1" applyAlignment="1">
      <alignment horizontal="right" vertical="center" wrapText="1"/>
    </xf>
    <xf numFmtId="0" fontId="42" fillId="0" borderId="1" xfId="55" applyFont="1" applyBorder="1" applyAlignment="1">
      <alignment horizontal="center" vertical="center" wrapText="1"/>
    </xf>
    <xf numFmtId="0" fontId="45" fillId="0" borderId="1" xfId="55" applyFont="1" applyBorder="1" applyAlignment="1">
      <alignment horizontal="center" vertical="center" wrapText="1"/>
    </xf>
    <xf numFmtId="0" fontId="45" fillId="0" borderId="1" xfId="55" applyFont="1" applyBorder="1" applyAlignment="1">
      <alignment horizontal="center" vertical="center"/>
    </xf>
    <xf numFmtId="3" fontId="41" fillId="0" borderId="0" xfId="55" applyNumberFormat="1" applyFont="1"/>
    <xf numFmtId="49" fontId="45" fillId="0" borderId="1" xfId="55" applyNumberFormat="1" applyFont="1" applyBorder="1" applyAlignment="1">
      <alignment horizontal="center" vertical="center" wrapText="1"/>
    </xf>
    <xf numFmtId="3" fontId="42" fillId="0" borderId="1" xfId="55" applyNumberFormat="1" applyFont="1" applyBorder="1"/>
    <xf numFmtId="3" fontId="41" fillId="0" borderId="1" xfId="55" applyNumberFormat="1" applyFont="1" applyBorder="1"/>
    <xf numFmtId="3" fontId="42" fillId="0" borderId="1" xfId="55" applyNumberFormat="1" applyFont="1" applyBorder="1" applyAlignment="1">
      <alignment horizontal="right"/>
    </xf>
    <xf numFmtId="3" fontId="38" fillId="0" borderId="1" xfId="55" applyNumberFormat="1" applyFont="1" applyBorder="1" applyAlignment="1">
      <alignment horizontal="right"/>
    </xf>
    <xf numFmtId="3" fontId="43" fillId="0" borderId="1" xfId="55" applyNumberFormat="1" applyFont="1" applyBorder="1"/>
    <xf numFmtId="0" fontId="38" fillId="0" borderId="0" xfId="0" applyFont="1" applyAlignment="1">
      <alignment horizontal="center"/>
    </xf>
    <xf numFmtId="0" fontId="43" fillId="0" borderId="0" xfId="0" applyFont="1" applyAlignment="1">
      <alignment horizontal="center"/>
    </xf>
    <xf numFmtId="0" fontId="41" fillId="0" borderId="62" xfId="8" applyFont="1" applyBorder="1"/>
    <xf numFmtId="0" fontId="41" fillId="0" borderId="62" xfId="55" applyFont="1" applyBorder="1" applyAlignment="1">
      <alignment horizontal="center"/>
    </xf>
    <xf numFmtId="0" fontId="41" fillId="0" borderId="62" xfId="55" applyFont="1" applyBorder="1"/>
    <xf numFmtId="0" fontId="42" fillId="0" borderId="62" xfId="55" applyFont="1" applyBorder="1" applyAlignment="1">
      <alignment horizontal="center"/>
    </xf>
    <xf numFmtId="0" fontId="41" fillId="0" borderId="62" xfId="55" applyFont="1" applyBorder="1" applyAlignment="1">
      <alignment horizontal="left"/>
    </xf>
    <xf numFmtId="0" fontId="41" fillId="0" borderId="62" xfId="8" applyFont="1" applyBorder="1" applyAlignment="1">
      <alignment horizontal="center" vertical="center" wrapText="1"/>
    </xf>
    <xf numFmtId="0" fontId="43" fillId="0" borderId="62" xfId="56" applyFont="1" applyBorder="1" applyAlignment="1">
      <alignment horizontal="center"/>
    </xf>
    <xf numFmtId="3" fontId="41" fillId="0" borderId="62" xfId="55" applyNumberFormat="1" applyFont="1" applyBorder="1"/>
    <xf numFmtId="0" fontId="42" fillId="0" borderId="62" xfId="55" applyFont="1" applyBorder="1" applyAlignment="1">
      <alignment horizontal="left" wrapText="1"/>
    </xf>
    <xf numFmtId="3" fontId="42" fillId="0" borderId="62" xfId="55" applyNumberFormat="1" applyFont="1" applyBorder="1"/>
    <xf numFmtId="3" fontId="42" fillId="0" borderId="62" xfId="55" applyNumberFormat="1" applyFont="1" applyBorder="1" applyAlignment="1">
      <alignment horizontal="right"/>
    </xf>
    <xf numFmtId="0" fontId="41" fillId="0" borderId="62" xfId="0" applyFont="1" applyBorder="1"/>
    <xf numFmtId="0" fontId="41" fillId="0" borderId="62" xfId="55" applyFont="1" applyBorder="1" applyAlignment="1">
      <alignment wrapText="1"/>
    </xf>
    <xf numFmtId="4" fontId="41" fillId="0" borderId="62" xfId="55" applyNumberFormat="1" applyFont="1" applyBorder="1" applyAlignment="1">
      <alignment horizontal="right"/>
    </xf>
    <xf numFmtId="3" fontId="42" fillId="0" borderId="62" xfId="55" applyNumberFormat="1" applyFont="1" applyBorder="1" applyAlignment="1">
      <alignment horizontal="right" wrapText="1"/>
    </xf>
    <xf numFmtId="4" fontId="41" fillId="0" borderId="62" xfId="55" applyNumberFormat="1" applyFont="1" applyBorder="1" applyAlignment="1">
      <alignment horizontal="left"/>
    </xf>
    <xf numFmtId="3" fontId="42" fillId="0" borderId="62" xfId="55" applyNumberFormat="1" applyFont="1" applyBorder="1" applyAlignment="1">
      <alignment wrapText="1"/>
    </xf>
    <xf numFmtId="0" fontId="41" fillId="0" borderId="62" xfId="35" applyFont="1" applyBorder="1"/>
    <xf numFmtId="4" fontId="41" fillId="0" borderId="62" xfId="55" applyNumberFormat="1" applyFont="1" applyBorder="1" applyAlignment="1">
      <alignment horizontal="center"/>
    </xf>
    <xf numFmtId="0" fontId="41" fillId="0" borderId="62" xfId="34" applyFont="1" applyBorder="1" applyAlignment="1">
      <alignment vertical="top"/>
    </xf>
    <xf numFmtId="3" fontId="41" fillId="0" borderId="62" xfId="55" applyNumberFormat="1" applyFont="1" applyBorder="1" applyAlignment="1">
      <alignment horizontal="left" vertical="center" wrapText="1"/>
    </xf>
    <xf numFmtId="4" fontId="41" fillId="0" borderId="62" xfId="57" applyNumberFormat="1" applyFont="1" applyBorder="1"/>
    <xf numFmtId="0" fontId="41" fillId="0" borderId="62" xfId="1" applyFont="1" applyBorder="1" applyAlignment="1">
      <alignment horizontal="center"/>
    </xf>
    <xf numFmtId="4" fontId="41" fillId="0" borderId="62" xfId="8" applyNumberFormat="1" applyFont="1" applyBorder="1"/>
    <xf numFmtId="0" fontId="41" fillId="0" borderId="62" xfId="55" applyFont="1" applyBorder="1" applyAlignment="1">
      <alignment horizontal="left" vertical="center" wrapText="1"/>
    </xf>
    <xf numFmtId="4" fontId="41" fillId="0" borderId="62" xfId="1" applyNumberFormat="1" applyFont="1" applyBorder="1" applyAlignment="1">
      <alignment horizontal="center"/>
    </xf>
    <xf numFmtId="3" fontId="42" fillId="0" borderId="64" xfId="55" applyNumberFormat="1" applyFont="1" applyBorder="1" applyAlignment="1">
      <alignment horizontal="right" vertical="center"/>
    </xf>
    <xf numFmtId="4" fontId="43" fillId="0" borderId="0" xfId="0" applyNumberFormat="1" applyFont="1"/>
    <xf numFmtId="4" fontId="43" fillId="0" borderId="0" xfId="0" applyNumberFormat="1" applyFont="1" applyAlignment="1">
      <alignment horizontal="center"/>
    </xf>
    <xf numFmtId="4" fontId="43" fillId="0" borderId="0" xfId="0" applyNumberFormat="1" applyFont="1" applyAlignment="1">
      <alignment horizontal="right"/>
    </xf>
    <xf numFmtId="0" fontId="38" fillId="0" borderId="1" xfId="0" applyFont="1" applyBorder="1" applyAlignment="1">
      <alignment horizontal="center" vertical="top" wrapText="1"/>
    </xf>
    <xf numFmtId="4" fontId="38" fillId="0" borderId="1" xfId="0" applyNumberFormat="1" applyFont="1" applyBorder="1" applyAlignment="1">
      <alignment horizontal="center" vertical="top" wrapText="1"/>
    </xf>
    <xf numFmtId="4" fontId="38" fillId="0" borderId="1" xfId="0" applyNumberFormat="1" applyFont="1" applyBorder="1" applyAlignment="1">
      <alignment horizontal="center" vertical="center" wrapText="1"/>
    </xf>
    <xf numFmtId="49" fontId="43" fillId="0" borderId="1" xfId="0" applyNumberFormat="1" applyFont="1" applyBorder="1" applyAlignment="1">
      <alignment horizontal="center" vertical="top" wrapText="1"/>
    </xf>
    <xf numFmtId="49" fontId="43" fillId="0" borderId="0" xfId="0" applyNumberFormat="1" applyFont="1" applyAlignment="1">
      <alignment vertical="top" wrapText="1"/>
    </xf>
    <xf numFmtId="49" fontId="38" fillId="0" borderId="1" xfId="0" applyNumberFormat="1" applyFont="1" applyBorder="1" applyAlignment="1">
      <alignment vertical="justify" wrapText="1"/>
    </xf>
    <xf numFmtId="49" fontId="43" fillId="0" borderId="1" xfId="0" applyNumberFormat="1" applyFont="1" applyBorder="1" applyAlignment="1">
      <alignment horizontal="right" vertical="justify" wrapText="1"/>
    </xf>
    <xf numFmtId="4" fontId="43" fillId="0" borderId="1" xfId="0" applyNumberFormat="1" applyFont="1" applyBorder="1" applyAlignment="1">
      <alignment horizontal="center" vertical="top" wrapText="1"/>
    </xf>
    <xf numFmtId="4" fontId="43" fillId="0" borderId="1" xfId="0" applyNumberFormat="1" applyFont="1" applyBorder="1" applyAlignment="1">
      <alignment horizontal="center" vertical="center" wrapText="1"/>
    </xf>
    <xf numFmtId="49" fontId="43" fillId="0" borderId="1" xfId="0" applyNumberFormat="1" applyFont="1" applyBorder="1" applyAlignment="1">
      <alignment vertical="justify" wrapText="1"/>
    </xf>
    <xf numFmtId="49" fontId="38" fillId="0" borderId="1" xfId="0" applyNumberFormat="1" applyFont="1" applyBorder="1" applyAlignment="1">
      <alignment horizontal="center" vertical="top" wrapText="1"/>
    </xf>
    <xf numFmtId="49" fontId="38" fillId="0" borderId="0" xfId="0" applyNumberFormat="1" applyFont="1" applyAlignment="1">
      <alignment vertical="top" wrapText="1"/>
    </xf>
    <xf numFmtId="49" fontId="43" fillId="0" borderId="0" xfId="0" applyNumberFormat="1" applyFont="1" applyAlignment="1">
      <alignment horizontal="right" vertical="top" wrapText="1"/>
    </xf>
    <xf numFmtId="4" fontId="41" fillId="0" borderId="1" xfId="0" applyNumberFormat="1" applyFont="1" applyBorder="1" applyAlignment="1">
      <alignment horizontal="center" vertical="center" wrapText="1"/>
    </xf>
    <xf numFmtId="49" fontId="38" fillId="0" borderId="0" xfId="0" applyNumberFormat="1" applyFont="1" applyAlignment="1">
      <alignment horizontal="right" vertical="top" wrapText="1"/>
    </xf>
    <xf numFmtId="49" fontId="43" fillId="0" borderId="1" xfId="0" applyNumberFormat="1" applyFont="1" applyBorder="1" applyAlignment="1">
      <alignment horizontal="right" vertical="top" wrapText="1"/>
    </xf>
    <xf numFmtId="49" fontId="43" fillId="0" borderId="1" xfId="0" applyNumberFormat="1" applyFont="1" applyBorder="1" applyAlignment="1">
      <alignment horizontal="left" vertical="justify" wrapText="1"/>
    </xf>
    <xf numFmtId="49" fontId="43" fillId="0" borderId="3" xfId="0" applyNumberFormat="1" applyFont="1" applyBorder="1" applyAlignment="1">
      <alignment horizontal="left" vertical="justify" wrapText="1"/>
    </xf>
    <xf numFmtId="4" fontId="43" fillId="0" borderId="3" xfId="0" applyNumberFormat="1" applyFont="1" applyBorder="1" applyAlignment="1">
      <alignment horizontal="center" vertical="center" wrapText="1"/>
    </xf>
    <xf numFmtId="49" fontId="41" fillId="0" borderId="3" xfId="0" applyNumberFormat="1" applyFont="1" applyBorder="1" applyAlignment="1">
      <alignment horizontal="left" vertical="justify" wrapText="1"/>
    </xf>
    <xf numFmtId="4" fontId="41" fillId="0" borderId="3" xfId="0" applyNumberFormat="1" applyFont="1" applyBorder="1" applyAlignment="1">
      <alignment horizontal="center" vertical="center" wrapText="1"/>
    </xf>
    <xf numFmtId="49" fontId="42" fillId="0" borderId="0" xfId="0" applyNumberFormat="1" applyFont="1" applyAlignment="1">
      <alignment vertical="top" wrapText="1"/>
    </xf>
    <xf numFmtId="4" fontId="38" fillId="0" borderId="10" xfId="0" applyNumberFormat="1" applyFont="1" applyBorder="1" applyAlignment="1">
      <alignment horizontal="center" vertical="center" wrapText="1"/>
    </xf>
    <xf numFmtId="4" fontId="38" fillId="0" borderId="22" xfId="0" applyNumberFormat="1" applyFont="1" applyBorder="1" applyAlignment="1">
      <alignment horizontal="center" vertical="center" wrapText="1"/>
    </xf>
    <xf numFmtId="4" fontId="38" fillId="0" borderId="0" xfId="0" applyNumberFormat="1" applyFont="1" applyAlignment="1">
      <alignment horizontal="center" vertical="center" wrapText="1"/>
    </xf>
    <xf numFmtId="4" fontId="43" fillId="0" borderId="0" xfId="16" applyNumberFormat="1" applyFont="1" applyAlignment="1">
      <alignment horizontal="left" vertical="top"/>
    </xf>
    <xf numFmtId="4" fontId="43" fillId="0" borderId="0" xfId="0" applyNumberFormat="1" applyFont="1" applyAlignment="1">
      <alignment vertical="top"/>
    </xf>
    <xf numFmtId="0" fontId="41" fillId="0" borderId="65" xfId="8" applyFont="1" applyBorder="1" applyAlignment="1">
      <alignment vertical="top" wrapText="1"/>
    </xf>
    <xf numFmtId="0" fontId="41" fillId="0" borderId="0" xfId="8" applyFont="1" applyAlignment="1">
      <alignment vertical="top" wrapText="1"/>
    </xf>
    <xf numFmtId="0" fontId="38" fillId="0" borderId="0" xfId="0" applyFont="1"/>
    <xf numFmtId="0" fontId="43" fillId="0" borderId="62" xfId="0" applyFont="1" applyBorder="1" applyAlignment="1">
      <alignment horizontal="left"/>
    </xf>
    <xf numFmtId="0" fontId="41" fillId="0" borderId="62" xfId="55" applyFont="1" applyBorder="1" applyAlignment="1">
      <alignment horizontal="center" vertical="center"/>
    </xf>
    <xf numFmtId="0" fontId="38" fillId="0" borderId="1" xfId="0" applyFont="1" applyBorder="1" applyAlignment="1">
      <alignment horizontal="center" vertical="center" wrapText="1"/>
    </xf>
    <xf numFmtId="0" fontId="43" fillId="0" borderId="62" xfId="59" applyFont="1" applyBorder="1"/>
    <xf numFmtId="43" fontId="43" fillId="0" borderId="62" xfId="58" applyFont="1" applyBorder="1" applyAlignment="1">
      <alignment vertical="center"/>
    </xf>
    <xf numFmtId="0" fontId="54" fillId="0" borderId="0" xfId="74" applyFont="1"/>
    <xf numFmtId="0" fontId="54" fillId="0" borderId="0" xfId="74" applyFont="1" applyAlignment="1">
      <alignment horizontal="center"/>
    </xf>
    <xf numFmtId="0" fontId="57" fillId="0" borderId="0" xfId="0" applyFont="1" applyAlignment="1">
      <alignment horizontal="right" vertical="center"/>
    </xf>
    <xf numFmtId="0" fontId="57" fillId="0" borderId="0" xfId="0" applyFont="1" applyAlignment="1">
      <alignment vertical="center"/>
    </xf>
    <xf numFmtId="165" fontId="57" fillId="0" borderId="0" xfId="78" applyNumberFormat="1" applyFont="1" applyAlignment="1">
      <alignment horizontal="left" vertical="center" wrapText="1"/>
    </xf>
    <xf numFmtId="0" fontId="57" fillId="0" borderId="0" xfId="74" applyFont="1"/>
    <xf numFmtId="0" fontId="57" fillId="0" borderId="0" xfId="74" applyFont="1" applyAlignment="1">
      <alignment vertical="center"/>
    </xf>
    <xf numFmtId="0" fontId="58" fillId="0" borderId="0" xfId="0" applyFont="1"/>
    <xf numFmtId="0" fontId="57" fillId="0" borderId="0" xfId="74" applyFont="1" applyAlignment="1">
      <alignment horizontal="left"/>
    </xf>
    <xf numFmtId="0" fontId="58" fillId="0" borderId="0" xfId="74" applyFont="1"/>
    <xf numFmtId="165" fontId="57" fillId="0" borderId="0" xfId="78" applyNumberFormat="1" applyFont="1" applyAlignment="1">
      <alignment horizontal="right" vertical="center"/>
    </xf>
    <xf numFmtId="0" fontId="54" fillId="0" borderId="0" xfId="0" applyFont="1"/>
    <xf numFmtId="0" fontId="59" fillId="0" borderId="0" xfId="74" applyFont="1"/>
    <xf numFmtId="2" fontId="59" fillId="0" borderId="0" xfId="74" applyNumberFormat="1" applyFont="1"/>
    <xf numFmtId="0" fontId="60" fillId="0" borderId="0" xfId="74" applyFont="1"/>
    <xf numFmtId="2" fontId="57" fillId="0" borderId="0" xfId="74" applyNumberFormat="1" applyFont="1"/>
    <xf numFmtId="0" fontId="61" fillId="0" borderId="0" xfId="74" applyFont="1"/>
    <xf numFmtId="0" fontId="42" fillId="0" borderId="0" xfId="74" applyFont="1"/>
    <xf numFmtId="0" fontId="42" fillId="0" borderId="0" xfId="0" applyFont="1" applyAlignment="1">
      <alignment horizontal="center" vertical="center"/>
    </xf>
    <xf numFmtId="2" fontId="42" fillId="0" borderId="0" xfId="0" applyNumberFormat="1" applyFont="1" applyAlignment="1">
      <alignment horizontal="center" vertical="center"/>
    </xf>
    <xf numFmtId="0" fontId="54" fillId="0" borderId="0" xfId="0" applyFont="1" applyAlignment="1">
      <alignment wrapText="1"/>
    </xf>
    <xf numFmtId="0" fontId="57" fillId="0" borderId="0" xfId="78" applyFont="1" applyAlignment="1">
      <alignment horizontal="center" vertical="top"/>
    </xf>
    <xf numFmtId="0" fontId="57" fillId="0" borderId="0" xfId="0" applyFont="1"/>
    <xf numFmtId="2" fontId="57" fillId="0" borderId="0" xfId="0" applyNumberFormat="1" applyFont="1"/>
    <xf numFmtId="0" fontId="57" fillId="0" borderId="0" xfId="74" applyFont="1" applyAlignment="1">
      <alignment horizontal="center"/>
    </xf>
    <xf numFmtId="2" fontId="54" fillId="0" borderId="0" xfId="74" applyNumberFormat="1" applyFont="1"/>
    <xf numFmtId="0" fontId="54" fillId="0" borderId="23" xfId="0" applyFont="1" applyBorder="1"/>
    <xf numFmtId="0" fontId="51" fillId="0" borderId="0" xfId="74" applyFont="1" applyAlignment="1">
      <alignment horizontal="center" vertical="center" wrapText="1"/>
    </xf>
    <xf numFmtId="165" fontId="57" fillId="0" borderId="0" xfId="78" applyNumberFormat="1" applyFont="1" applyAlignment="1">
      <alignment horizontal="left" vertical="center"/>
    </xf>
    <xf numFmtId="2" fontId="54" fillId="0" borderId="0" xfId="0" applyNumberFormat="1" applyFont="1" applyAlignment="1">
      <alignment wrapText="1"/>
    </xf>
    <xf numFmtId="0" fontId="57" fillId="0" borderId="0" xfId="0" applyFont="1" applyAlignment="1">
      <alignment horizontal="center" wrapText="1"/>
    </xf>
    <xf numFmtId="165" fontId="57" fillId="0" borderId="0" xfId="78" applyNumberFormat="1" applyFont="1" applyAlignment="1">
      <alignment horizontal="left"/>
    </xf>
    <xf numFmtId="2" fontId="57" fillId="0" borderId="0" xfId="74" applyNumberFormat="1" applyFont="1" applyAlignment="1">
      <alignment horizontal="left"/>
    </xf>
    <xf numFmtId="3" fontId="54" fillId="0" borderId="24" xfId="74" applyNumberFormat="1" applyFont="1" applyBorder="1"/>
    <xf numFmtId="0" fontId="63" fillId="0" borderId="0" xfId="78" applyFont="1" applyAlignment="1">
      <alignment horizontal="center"/>
    </xf>
    <xf numFmtId="2" fontId="57" fillId="0" borderId="0" xfId="78" applyNumberFormat="1" applyFont="1" applyAlignment="1">
      <alignment horizontal="right"/>
    </xf>
    <xf numFmtId="1" fontId="54" fillId="0" borderId="24" xfId="74" applyNumberFormat="1" applyFont="1" applyBorder="1"/>
    <xf numFmtId="0" fontId="57" fillId="0" borderId="0" xfId="0" applyFont="1" applyAlignment="1">
      <alignment horizontal="center"/>
    </xf>
    <xf numFmtId="0" fontId="57" fillId="0" borderId="0" xfId="0" applyFont="1" applyAlignment="1">
      <alignment horizontal="right"/>
    </xf>
    <xf numFmtId="2" fontId="54" fillId="0" borderId="25" xfId="74" applyNumberFormat="1" applyFont="1" applyBorder="1"/>
    <xf numFmtId="0" fontId="57" fillId="0" borderId="26" xfId="0" applyFont="1" applyBorder="1" applyAlignment="1">
      <alignment horizontal="right"/>
    </xf>
    <xf numFmtId="0" fontId="54" fillId="0" borderId="27" xfId="0" applyFont="1" applyBorder="1"/>
    <xf numFmtId="0" fontId="54" fillId="0" borderId="24" xfId="0" applyFont="1" applyBorder="1"/>
    <xf numFmtId="0" fontId="57" fillId="0" borderId="28" xfId="0" applyFont="1" applyBorder="1" applyAlignment="1">
      <alignment horizontal="right"/>
    </xf>
    <xf numFmtId="2" fontId="54" fillId="0" borderId="24" xfId="74" applyNumberFormat="1" applyFont="1" applyBorder="1"/>
    <xf numFmtId="3" fontId="54" fillId="0" borderId="29" xfId="74" applyNumberFormat="1" applyFont="1" applyBorder="1" applyAlignment="1" applyProtection="1">
      <alignment horizontal="right"/>
      <protection locked="0"/>
    </xf>
    <xf numFmtId="3" fontId="54" fillId="0" borderId="30" xfId="74" applyNumberFormat="1" applyFont="1" applyBorder="1"/>
    <xf numFmtId="0" fontId="41" fillId="0" borderId="23" xfId="74" applyFont="1" applyBorder="1"/>
    <xf numFmtId="0" fontId="41" fillId="0" borderId="23" xfId="74" applyFont="1" applyBorder="1" applyAlignment="1">
      <alignment horizontal="center"/>
    </xf>
    <xf numFmtId="0" fontId="54" fillId="0" borderId="23" xfId="0" applyFont="1" applyBorder="1" applyAlignment="1">
      <alignment horizontal="center"/>
    </xf>
    <xf numFmtId="2" fontId="54" fillId="0" borderId="23" xfId="0" applyNumberFormat="1" applyFont="1" applyBorder="1" applyAlignment="1">
      <alignment horizontal="center"/>
    </xf>
    <xf numFmtId="165" fontId="57" fillId="0" borderId="23" xfId="74" applyNumberFormat="1" applyFont="1" applyBorder="1" applyAlignment="1">
      <alignment horizontal="right"/>
    </xf>
    <xf numFmtId="0" fontId="54" fillId="0" borderId="0" xfId="74" applyFont="1" applyAlignment="1">
      <alignment horizontal="center" vertical="center"/>
    </xf>
    <xf numFmtId="49" fontId="64" fillId="0" borderId="24" xfId="74" applyNumberFormat="1" applyFont="1" applyBorder="1" applyAlignment="1">
      <alignment horizontal="center" vertical="center" wrapText="1"/>
    </xf>
    <xf numFmtId="0" fontId="57" fillId="0" borderId="24" xfId="74" applyFont="1" applyBorder="1" applyAlignment="1">
      <alignment horizontal="center" vertical="center" wrapText="1"/>
    </xf>
    <xf numFmtId="49" fontId="57" fillId="0" borderId="24" xfId="74" applyNumberFormat="1" applyFont="1" applyBorder="1" applyAlignment="1">
      <alignment horizontal="center" vertical="center" wrapText="1"/>
    </xf>
    <xf numFmtId="0" fontId="53" fillId="0" borderId="24" xfId="74" applyFont="1" applyBorder="1" applyAlignment="1">
      <alignment vertical="top" wrapText="1"/>
    </xf>
    <xf numFmtId="2" fontId="54" fillId="2" borderId="24" xfId="74" applyNumberFormat="1" applyFont="1" applyFill="1" applyBorder="1" applyAlignment="1">
      <alignment horizontal="right" vertical="center" wrapText="1"/>
    </xf>
    <xf numFmtId="0" fontId="53" fillId="0" borderId="0" xfId="74" applyFont="1"/>
    <xf numFmtId="0" fontId="54" fillId="0" borderId="24" xfId="74" applyFont="1" applyBorder="1" applyAlignment="1">
      <alignment vertical="top" wrapText="1"/>
    </xf>
    <xf numFmtId="0" fontId="41" fillId="0" borderId="0" xfId="0" applyFont="1" applyAlignment="1">
      <alignment horizontal="justify" vertical="center"/>
    </xf>
    <xf numFmtId="2" fontId="41" fillId="0" borderId="0" xfId="0" applyNumberFormat="1" applyFont="1" applyAlignment="1">
      <alignment horizontal="justify" vertical="center"/>
    </xf>
    <xf numFmtId="2" fontId="54" fillId="0" borderId="24" xfId="74" applyNumberFormat="1" applyFont="1" applyBorder="1" applyAlignment="1">
      <alignment horizontal="right" vertical="center" wrapText="1"/>
    </xf>
    <xf numFmtId="2" fontId="54" fillId="0" borderId="0" xfId="0" applyNumberFormat="1" applyFont="1"/>
    <xf numFmtId="0" fontId="54" fillId="0" borderId="0" xfId="74" applyFont="1" applyAlignment="1">
      <alignment vertical="top" wrapText="1"/>
    </xf>
    <xf numFmtId="0" fontId="54" fillId="0" borderId="0" xfId="74" applyFont="1" applyAlignment="1">
      <alignment vertical="top"/>
    </xf>
    <xf numFmtId="0" fontId="54" fillId="0" borderId="24" xfId="74" applyFont="1" applyBorder="1" applyAlignment="1">
      <alignment horizontal="center" vertical="top" wrapText="1"/>
    </xf>
    <xf numFmtId="0" fontId="53" fillId="0" borderId="24" xfId="74" applyFont="1" applyBorder="1" applyAlignment="1">
      <alignment horizontal="center" vertical="top" wrapText="1"/>
    </xf>
    <xf numFmtId="0" fontId="54" fillId="0" borderId="24" xfId="0" applyFont="1" applyBorder="1" applyAlignment="1">
      <alignment wrapText="1"/>
    </xf>
    <xf numFmtId="1" fontId="54" fillId="0" borderId="24" xfId="74" applyNumberFormat="1" applyFont="1" applyBorder="1" applyAlignment="1">
      <alignment horizontal="right" vertical="center" wrapText="1"/>
    </xf>
    <xf numFmtId="165" fontId="54" fillId="4" borderId="31" xfId="74" applyNumberFormat="1" applyFont="1" applyFill="1" applyBorder="1" applyAlignment="1">
      <alignment horizontal="right" vertical="center" wrapText="1"/>
    </xf>
    <xf numFmtId="165" fontId="54" fillId="5" borderId="30" xfId="74" applyNumberFormat="1" applyFont="1" applyFill="1" applyBorder="1" applyAlignment="1">
      <alignment horizontal="right" vertical="center" wrapText="1"/>
    </xf>
    <xf numFmtId="0" fontId="54" fillId="0" borderId="24" xfId="74" applyFont="1" applyBorder="1"/>
    <xf numFmtId="0" fontId="54" fillId="0" borderId="24" xfId="74" applyFont="1" applyBorder="1" applyAlignment="1">
      <alignment horizontal="center"/>
    </xf>
    <xf numFmtId="165" fontId="54" fillId="0" borderId="0" xfId="74" applyNumberFormat="1" applyFont="1" applyAlignment="1">
      <alignment horizontal="right" vertical="center"/>
    </xf>
    <xf numFmtId="2" fontId="54" fillId="0" borderId="0" xfId="74" applyNumberFormat="1" applyFont="1" applyAlignment="1">
      <alignment horizontal="right" vertical="center"/>
    </xf>
    <xf numFmtId="0" fontId="54" fillId="0" borderId="0" xfId="74" applyFont="1" applyAlignment="1">
      <alignment vertical="center"/>
    </xf>
    <xf numFmtId="0" fontId="67" fillId="0" borderId="0" xfId="74" applyFont="1" applyAlignment="1">
      <alignment horizontal="center" vertical="top"/>
    </xf>
    <xf numFmtId="0" fontId="54" fillId="0" borderId="0" xfId="0" applyFont="1" applyAlignment="1">
      <alignment horizontal="center"/>
    </xf>
    <xf numFmtId="0" fontId="68" fillId="0" borderId="0" xfId="74" applyFont="1"/>
    <xf numFmtId="0" fontId="68" fillId="0" borderId="0" xfId="74" applyFont="1" applyAlignment="1">
      <alignment horizontal="center"/>
    </xf>
    <xf numFmtId="2" fontId="68" fillId="0" borderId="0" xfId="74" applyNumberFormat="1" applyFont="1"/>
    <xf numFmtId="0" fontId="54" fillId="0" borderId="0" xfId="74" applyFont="1" applyAlignment="1">
      <alignment horizontal="center" vertical="center" wrapText="1"/>
    </xf>
    <xf numFmtId="0" fontId="67" fillId="0" borderId="23" xfId="74" applyFont="1" applyBorder="1" applyAlignment="1">
      <alignment horizontal="center" vertical="top"/>
    </xf>
    <xf numFmtId="0" fontId="67" fillId="0" borderId="28" xfId="74" applyFont="1" applyBorder="1" applyAlignment="1">
      <alignment horizontal="center" vertical="top"/>
    </xf>
    <xf numFmtId="2" fontId="57" fillId="0" borderId="24" xfId="74" applyNumberFormat="1" applyFont="1" applyBorder="1" applyAlignment="1">
      <alignment horizontal="center" vertical="center" wrapText="1"/>
    </xf>
    <xf numFmtId="1" fontId="57" fillId="0" borderId="24" xfId="74" applyNumberFormat="1" applyFont="1" applyBorder="1" applyAlignment="1">
      <alignment horizontal="center" vertical="center" wrapText="1"/>
    </xf>
    <xf numFmtId="1" fontId="54" fillId="0" borderId="24" xfId="74" applyNumberFormat="1" applyFont="1" applyBorder="1" applyAlignment="1">
      <alignment horizontal="center" vertical="top" wrapText="1"/>
    </xf>
    <xf numFmtId="0" fontId="54" fillId="0" borderId="24" xfId="74" applyFont="1" applyBorder="1" applyAlignment="1">
      <alignment horizontal="left" vertical="top" wrapText="1"/>
    </xf>
    <xf numFmtId="0" fontId="53" fillId="0" borderId="24" xfId="74" applyFont="1" applyBorder="1" applyAlignment="1">
      <alignment vertical="center" wrapText="1"/>
    </xf>
    <xf numFmtId="0" fontId="54" fillId="0" borderId="24" xfId="74" applyFont="1" applyBorder="1" applyAlignment="1">
      <alignment vertical="center" wrapText="1"/>
    </xf>
    <xf numFmtId="0" fontId="65" fillId="0" borderId="24" xfId="74" applyFont="1" applyBorder="1" applyAlignment="1">
      <alignment horizontal="center" vertical="top" wrapText="1"/>
    </xf>
    <xf numFmtId="0" fontId="66" fillId="0" borderId="24" xfId="74" applyFont="1" applyBorder="1" applyAlignment="1">
      <alignment vertical="top" wrapText="1"/>
    </xf>
    <xf numFmtId="0" fontId="66" fillId="0" borderId="24" xfId="74" applyFont="1" applyBorder="1" applyAlignment="1">
      <alignment horizontal="center" vertical="top" wrapText="1"/>
    </xf>
    <xf numFmtId="4" fontId="54" fillId="2" borderId="24" xfId="74" applyNumberFormat="1" applyFont="1" applyFill="1" applyBorder="1" applyAlignment="1">
      <alignment horizontal="right" vertical="center" wrapText="1"/>
    </xf>
    <xf numFmtId="4" fontId="54" fillId="0" borderId="24" xfId="74" applyNumberFormat="1" applyFont="1" applyBorder="1" applyAlignment="1">
      <alignment horizontal="right" vertical="center" wrapText="1"/>
    </xf>
    <xf numFmtId="4" fontId="54" fillId="0" borderId="24" xfId="74" applyNumberFormat="1" applyFont="1" applyBorder="1" applyAlignment="1">
      <alignment horizontal="right" vertical="center"/>
    </xf>
    <xf numFmtId="4" fontId="54" fillId="0" borderId="24" xfId="74" applyNumberFormat="1" applyFont="1" applyBorder="1"/>
    <xf numFmtId="4" fontId="54" fillId="3" borderId="24" xfId="74" applyNumberFormat="1" applyFont="1" applyFill="1" applyBorder="1" applyAlignment="1">
      <alignment horizontal="right" vertical="center" wrapText="1"/>
    </xf>
    <xf numFmtId="4" fontId="54" fillId="2" borderId="24" xfId="74" applyNumberFormat="1" applyFont="1" applyFill="1" applyBorder="1" applyAlignment="1">
      <alignment horizontal="right" vertical="center"/>
    </xf>
    <xf numFmtId="49" fontId="70" fillId="0" borderId="1" xfId="0" applyNumberFormat="1" applyFont="1" applyBorder="1" applyAlignment="1">
      <alignment horizontal="center" vertical="top" wrapText="1"/>
    </xf>
    <xf numFmtId="49" fontId="70" fillId="0" borderId="0" xfId="0" applyNumberFormat="1" applyFont="1" applyAlignment="1">
      <alignment vertical="top" wrapText="1"/>
    </xf>
    <xf numFmtId="0" fontId="70" fillId="0" borderId="0" xfId="0" applyFont="1"/>
    <xf numFmtId="0" fontId="71" fillId="0" borderId="0" xfId="4" applyFont="1"/>
    <xf numFmtId="0" fontId="71" fillId="0" borderId="62" xfId="8" applyFont="1" applyBorder="1"/>
    <xf numFmtId="0" fontId="71" fillId="0" borderId="62" xfId="8" applyFont="1" applyBorder="1" applyAlignment="1">
      <alignment horizontal="center"/>
    </xf>
    <xf numFmtId="0" fontId="71" fillId="0" borderId="62" xfId="55" applyFont="1" applyBorder="1" applyAlignment="1">
      <alignment horizontal="center"/>
    </xf>
    <xf numFmtId="0" fontId="71" fillId="3" borderId="1" xfId="4" applyFont="1" applyFill="1" applyBorder="1" applyAlignment="1">
      <alignment horizontal="center" vertical="center" wrapText="1"/>
    </xf>
    <xf numFmtId="0" fontId="71" fillId="3" borderId="0" xfId="8" applyFont="1" applyFill="1"/>
    <xf numFmtId="0" fontId="72" fillId="0" borderId="1" xfId="8" applyFont="1" applyBorder="1" applyAlignment="1">
      <alignment horizontal="center" vertical="center" wrapText="1"/>
    </xf>
    <xf numFmtId="0" fontId="71" fillId="3" borderId="62" xfId="8" applyFont="1" applyFill="1" applyBorder="1"/>
    <xf numFmtId="0" fontId="72" fillId="0" borderId="62" xfId="8" applyFont="1" applyBorder="1" applyAlignment="1">
      <alignment horizontal="center" vertical="center"/>
    </xf>
    <xf numFmtId="0" fontId="72" fillId="0" borderId="62" xfId="0" applyFont="1" applyBorder="1" applyAlignment="1">
      <alignment horizontal="center" vertical="center"/>
    </xf>
    <xf numFmtId="0" fontId="71" fillId="3" borderId="62" xfId="8" applyFont="1" applyFill="1" applyBorder="1" applyAlignment="1">
      <alignment horizontal="center"/>
    </xf>
    <xf numFmtId="0" fontId="72" fillId="3" borderId="0" xfId="8" applyFont="1" applyFill="1"/>
    <xf numFmtId="0" fontId="76" fillId="3" borderId="0" xfId="8" applyFont="1" applyFill="1" applyAlignment="1">
      <alignment horizontal="center"/>
    </xf>
    <xf numFmtId="0" fontId="71" fillId="3" borderId="0" xfId="8" applyFont="1" applyFill="1" applyAlignment="1">
      <alignment horizontal="right" vertical="center"/>
    </xf>
    <xf numFmtId="0" fontId="75" fillId="3" borderId="0" xfId="8" applyFont="1" applyFill="1"/>
    <xf numFmtId="0" fontId="72" fillId="0" borderId="1" xfId="0" applyFont="1" applyBorder="1" applyAlignment="1">
      <alignment horizontal="center" vertical="center" wrapText="1"/>
    </xf>
    <xf numFmtId="0" fontId="77" fillId="0" borderId="3" xfId="8" applyFont="1" applyBorder="1" applyAlignment="1">
      <alignment horizontal="center" vertical="center" wrapText="1"/>
    </xf>
    <xf numFmtId="4" fontId="72" fillId="3" borderId="10" xfId="8" applyNumberFormat="1" applyFont="1" applyFill="1" applyBorder="1" applyAlignment="1">
      <alignment vertical="center"/>
    </xf>
    <xf numFmtId="4" fontId="72" fillId="0" borderId="10" xfId="8" applyNumberFormat="1" applyFont="1" applyBorder="1" applyAlignment="1">
      <alignment vertical="center"/>
    </xf>
    <xf numFmtId="4" fontId="72" fillId="3" borderId="22" xfId="8" applyNumberFormat="1" applyFont="1" applyFill="1" applyBorder="1" applyAlignment="1">
      <alignment vertical="center"/>
    </xf>
    <xf numFmtId="4" fontId="71" fillId="3" borderId="0" xfId="8" applyNumberFormat="1" applyFont="1" applyFill="1"/>
    <xf numFmtId="0" fontId="72" fillId="3" borderId="2" xfId="15" applyFont="1" applyFill="1" applyBorder="1" applyAlignment="1">
      <alignment horizontal="left" vertical="center" wrapText="1"/>
    </xf>
    <xf numFmtId="4" fontId="72" fillId="3" borderId="2" xfId="8" applyNumberFormat="1" applyFont="1" applyFill="1" applyBorder="1" applyAlignment="1">
      <alignment vertical="center" wrapText="1"/>
    </xf>
    <xf numFmtId="4" fontId="72" fillId="0" borderId="2" xfId="8" applyNumberFormat="1" applyFont="1" applyBorder="1" applyAlignment="1">
      <alignment vertical="center" wrapText="1"/>
    </xf>
    <xf numFmtId="49" fontId="72" fillId="3" borderId="1" xfId="15" applyNumberFormat="1" applyFont="1" applyFill="1" applyBorder="1" applyAlignment="1">
      <alignment horizontal="center" vertical="center"/>
    </xf>
    <xf numFmtId="49" fontId="71" fillId="3" borderId="1" xfId="15" applyNumberFormat="1" applyFont="1" applyFill="1" applyBorder="1" applyAlignment="1">
      <alignment vertical="center" wrapText="1"/>
    </xf>
    <xf numFmtId="4" fontId="71" fillId="3" borderId="1" xfId="8" applyNumberFormat="1" applyFont="1" applyFill="1" applyBorder="1" applyAlignment="1">
      <alignment vertical="center" wrapText="1"/>
    </xf>
    <xf numFmtId="4" fontId="71" fillId="0" borderId="1" xfId="8" applyNumberFormat="1" applyFont="1" applyBorder="1" applyAlignment="1">
      <alignment vertical="center" wrapText="1"/>
    </xf>
    <xf numFmtId="4" fontId="71" fillId="3" borderId="1" xfId="8" applyNumberFormat="1" applyFont="1" applyFill="1" applyBorder="1" applyAlignment="1">
      <alignment horizontal="right" vertical="center" wrapText="1"/>
    </xf>
    <xf numFmtId="4" fontId="71" fillId="0" borderId="1" xfId="8" applyNumberFormat="1" applyFont="1" applyBorder="1" applyAlignment="1">
      <alignment horizontal="right" vertical="center" wrapText="1"/>
    </xf>
    <xf numFmtId="0" fontId="72" fillId="3" borderId="1" xfId="15" applyFont="1" applyFill="1" applyBorder="1" applyAlignment="1">
      <alignment horizontal="left" vertical="center" wrapText="1"/>
    </xf>
    <xf numFmtId="4" fontId="72" fillId="3" borderId="1" xfId="8" applyNumberFormat="1" applyFont="1" applyFill="1" applyBorder="1" applyAlignment="1">
      <alignment vertical="center" wrapText="1"/>
    </xf>
    <xf numFmtId="4" fontId="72" fillId="0" borderId="1" xfId="8" applyNumberFormat="1" applyFont="1" applyBorder="1" applyAlignment="1">
      <alignment vertical="center" wrapText="1"/>
    </xf>
    <xf numFmtId="0" fontId="73" fillId="3" borderId="0" xfId="8" applyFont="1" applyFill="1"/>
    <xf numFmtId="49" fontId="71" fillId="3" borderId="1" xfId="15" applyNumberFormat="1" applyFont="1" applyFill="1" applyBorder="1" applyAlignment="1">
      <alignment horizontal="center" vertical="center"/>
    </xf>
    <xf numFmtId="0" fontId="71" fillId="3" borderId="1" xfId="15" applyFont="1" applyFill="1" applyBorder="1" applyAlignment="1">
      <alignment horizontal="left" vertical="center" wrapText="1"/>
    </xf>
    <xf numFmtId="0" fontId="71" fillId="3" borderId="1" xfId="15" applyFont="1" applyFill="1" applyBorder="1" applyAlignment="1">
      <alignment vertical="center" wrapText="1"/>
    </xf>
    <xf numFmtId="0" fontId="71" fillId="3" borderId="1" xfId="15" applyFont="1" applyFill="1" applyBorder="1" applyAlignment="1">
      <alignment horizontal="center" vertical="center"/>
    </xf>
    <xf numFmtId="0" fontId="71" fillId="0" borderId="0" xfId="8" applyFont="1"/>
    <xf numFmtId="49" fontId="71" fillId="3" borderId="1" xfId="15" applyNumberFormat="1" applyFont="1" applyFill="1" applyBorder="1" applyAlignment="1">
      <alignment horizontal="left" vertical="center" wrapText="1"/>
    </xf>
    <xf numFmtId="1" fontId="72" fillId="3" borderId="1" xfId="15" applyNumberFormat="1" applyFont="1" applyFill="1" applyBorder="1" applyAlignment="1">
      <alignment horizontal="center" vertical="center"/>
    </xf>
    <xf numFmtId="0" fontId="71" fillId="0" borderId="1" xfId="15" applyFont="1" applyBorder="1" applyAlignment="1">
      <alignment horizontal="center" vertical="center"/>
    </xf>
    <xf numFmtId="0" fontId="71" fillId="0" borderId="1" xfId="15" applyFont="1" applyBorder="1" applyAlignment="1">
      <alignment vertical="center" wrapText="1"/>
    </xf>
    <xf numFmtId="0" fontId="72" fillId="3" borderId="1" xfId="15" applyFont="1" applyFill="1" applyBorder="1" applyAlignment="1">
      <alignment vertical="center" wrapText="1"/>
    </xf>
    <xf numFmtId="1" fontId="71" fillId="3" borderId="1" xfId="15" applyNumberFormat="1" applyFont="1" applyFill="1" applyBorder="1" applyAlignment="1">
      <alignment horizontal="center" vertical="center"/>
    </xf>
    <xf numFmtId="0" fontId="72" fillId="3" borderId="1" xfId="15" applyFont="1" applyFill="1" applyBorder="1" applyAlignment="1">
      <alignment horizontal="center" vertical="center"/>
    </xf>
    <xf numFmtId="49" fontId="72" fillId="3" borderId="1" xfId="15" applyNumberFormat="1" applyFont="1" applyFill="1" applyBorder="1" applyAlignment="1">
      <alignment horizontal="left" vertical="center" wrapText="1"/>
    </xf>
    <xf numFmtId="0" fontId="71" fillId="3" borderId="1" xfId="15" applyFont="1" applyFill="1" applyBorder="1" applyAlignment="1">
      <alignment horizontal="center" vertical="center" wrapText="1"/>
    </xf>
    <xf numFmtId="49" fontId="72" fillId="3" borderId="1" xfId="8" applyNumberFormat="1" applyFont="1" applyFill="1" applyBorder="1" applyAlignment="1">
      <alignment horizontal="center" vertical="center"/>
    </xf>
    <xf numFmtId="0" fontId="72" fillId="3" borderId="1" xfId="8" applyFont="1" applyFill="1" applyBorder="1" applyAlignment="1">
      <alignment horizontal="left" vertical="center" wrapText="1"/>
    </xf>
    <xf numFmtId="49" fontId="71" fillId="3" borderId="1" xfId="8" applyNumberFormat="1" applyFont="1" applyFill="1" applyBorder="1" applyAlignment="1">
      <alignment horizontal="center" vertical="center"/>
    </xf>
    <xf numFmtId="0" fontId="71" fillId="3" borderId="1" xfId="8" applyFont="1" applyFill="1" applyBorder="1" applyAlignment="1">
      <alignment horizontal="left" vertical="center" wrapText="1"/>
    </xf>
    <xf numFmtId="0" fontId="76" fillId="3" borderId="0" xfId="8" applyFont="1" applyFill="1"/>
    <xf numFmtId="4" fontId="78" fillId="0" borderId="1" xfId="8" applyNumberFormat="1" applyFont="1" applyBorder="1" applyAlignment="1">
      <alignment vertical="center" wrapText="1"/>
    </xf>
    <xf numFmtId="4" fontId="75" fillId="3" borderId="1" xfId="8" applyNumberFormat="1" applyFont="1" applyFill="1" applyBorder="1" applyAlignment="1">
      <alignment vertical="center" wrapText="1"/>
    </xf>
    <xf numFmtId="49" fontId="71" fillId="3" borderId="0" xfId="8" applyNumberFormat="1" applyFont="1" applyFill="1" applyAlignment="1">
      <alignment horizontal="right" vertical="center"/>
    </xf>
    <xf numFmtId="49" fontId="72" fillId="3" borderId="0" xfId="8" applyNumberFormat="1" applyFont="1" applyFill="1" applyAlignment="1">
      <alignment horizontal="right" vertical="top"/>
    </xf>
    <xf numFmtId="0" fontId="71" fillId="3" borderId="0" xfId="8" applyFont="1" applyFill="1" applyAlignment="1">
      <alignment horizontal="right" vertical="top"/>
    </xf>
    <xf numFmtId="0" fontId="71" fillId="0" borderId="0" xfId="0" applyFont="1"/>
    <xf numFmtId="0" fontId="71" fillId="3" borderId="0" xfId="71" applyFont="1" applyFill="1"/>
    <xf numFmtId="0" fontId="79" fillId="0" borderId="62" xfId="1" applyFont="1" applyBorder="1"/>
    <xf numFmtId="0" fontId="79" fillId="0" borderId="62" xfId="4" applyFont="1" applyBorder="1"/>
    <xf numFmtId="0" fontId="79" fillId="0" borderId="62" xfId="8" applyFont="1" applyBorder="1" applyAlignment="1">
      <alignment vertical="center" wrapText="1"/>
    </xf>
    <xf numFmtId="0" fontId="79" fillId="0" borderId="0" xfId="4" applyFont="1"/>
    <xf numFmtId="0" fontId="79" fillId="0" borderId="62" xfId="8" applyFont="1" applyBorder="1"/>
    <xf numFmtId="0" fontId="79" fillId="0" borderId="62" xfId="8" applyFont="1" applyBorder="1" applyAlignment="1">
      <alignment horizontal="center"/>
    </xf>
    <xf numFmtId="0" fontId="81" fillId="0" borderId="62" xfId="4" applyFont="1" applyBorder="1"/>
    <xf numFmtId="0" fontId="79" fillId="0" borderId="62" xfId="55" applyFont="1" applyBorder="1" applyAlignment="1">
      <alignment horizontal="center"/>
    </xf>
    <xf numFmtId="0" fontId="83" fillId="0" borderId="62" xfId="55" applyFont="1" applyBorder="1" applyAlignment="1">
      <alignment horizontal="left"/>
    </xf>
    <xf numFmtId="165" fontId="79" fillId="3" borderId="0" xfId="1" applyNumberFormat="1" applyFont="1" applyFill="1" applyAlignment="1">
      <alignment horizontal="left" vertical="center" wrapText="1"/>
    </xf>
    <xf numFmtId="0" fontId="79" fillId="3" borderId="0" xfId="8" applyFont="1" applyFill="1" applyAlignment="1">
      <alignment horizontal="right"/>
    </xf>
    <xf numFmtId="0" fontId="79" fillId="3" borderId="1" xfId="4" applyFont="1" applyFill="1" applyBorder="1" applyAlignment="1">
      <alignment horizontal="center" vertical="center" wrapText="1"/>
    </xf>
    <xf numFmtId="0" fontId="83" fillId="3" borderId="1" xfId="1" applyFont="1" applyFill="1" applyBorder="1" applyAlignment="1">
      <alignment horizontal="center" vertical="center" wrapText="1"/>
    </xf>
    <xf numFmtId="0" fontId="83" fillId="0" borderId="0" xfId="4" applyFont="1"/>
    <xf numFmtId="165" fontId="79" fillId="3" borderId="1" xfId="1" applyNumberFormat="1" applyFont="1" applyFill="1" applyBorder="1" applyAlignment="1">
      <alignment horizontal="left" vertical="center" wrapText="1"/>
    </xf>
    <xf numFmtId="4" fontId="79" fillId="3" borderId="1" xfId="1" applyNumberFormat="1" applyFont="1" applyFill="1" applyBorder="1" applyAlignment="1">
      <alignment horizontal="right" vertical="center" wrapText="1"/>
    </xf>
    <xf numFmtId="4" fontId="82" fillId="3" borderId="1" xfId="1" applyNumberFormat="1" applyFont="1" applyFill="1" applyBorder="1" applyAlignment="1">
      <alignment horizontal="right" vertical="center" wrapText="1"/>
    </xf>
    <xf numFmtId="0" fontId="85" fillId="3" borderId="0" xfId="4" applyFont="1" applyFill="1"/>
    <xf numFmtId="0" fontId="79" fillId="3" borderId="0" xfId="4" applyFont="1" applyFill="1"/>
    <xf numFmtId="0" fontId="79" fillId="3" borderId="0" xfId="55" applyFont="1" applyFill="1" applyAlignment="1">
      <alignment horizontal="right"/>
    </xf>
    <xf numFmtId="165" fontId="79" fillId="3" borderId="0" xfId="1" applyNumberFormat="1" applyFont="1" applyFill="1" applyAlignment="1">
      <alignment vertical="center" wrapText="1"/>
    </xf>
    <xf numFmtId="0" fontId="79" fillId="3" borderId="0" xfId="8" applyFont="1" applyFill="1"/>
    <xf numFmtId="0" fontId="79" fillId="0" borderId="1" xfId="4" applyFont="1" applyBorder="1" applyAlignment="1">
      <alignment horizontal="center" vertical="center" wrapText="1"/>
    </xf>
    <xf numFmtId="0" fontId="79" fillId="0" borderId="3" xfId="8" applyFont="1" applyBorder="1" applyAlignment="1">
      <alignment horizontal="center" vertical="center" wrapText="1"/>
    </xf>
    <xf numFmtId="0" fontId="83" fillId="0" borderId="1" xfId="8" applyFont="1" applyBorder="1" applyAlignment="1">
      <alignment horizontal="center" vertical="center" wrapText="1"/>
    </xf>
    <xf numFmtId="49" fontId="79" fillId="0" borderId="3" xfId="8" applyNumberFormat="1" applyFont="1" applyBorder="1" applyAlignment="1">
      <alignment horizontal="center" vertical="center" wrapText="1"/>
    </xf>
    <xf numFmtId="4" fontId="79" fillId="0" borderId="1" xfId="1" applyNumberFormat="1" applyFont="1" applyBorder="1" applyAlignment="1">
      <alignment horizontal="right" vertical="center" wrapText="1"/>
    </xf>
    <xf numFmtId="0" fontId="82" fillId="0" borderId="0" xfId="4" applyFont="1"/>
    <xf numFmtId="49" fontId="79" fillId="0" borderId="1" xfId="8" applyNumberFormat="1" applyFont="1" applyBorder="1" applyAlignment="1">
      <alignment horizontal="center" vertical="center" wrapText="1"/>
    </xf>
    <xf numFmtId="4" fontId="82" fillId="0" borderId="1" xfId="1" applyNumberFormat="1" applyFont="1" applyBorder="1" applyAlignment="1">
      <alignment horizontal="right" vertical="center" wrapText="1"/>
    </xf>
    <xf numFmtId="49" fontId="79" fillId="0" borderId="62" xfId="8" applyNumberFormat="1" applyFont="1" applyBorder="1" applyAlignment="1">
      <alignment horizontal="right" vertical="center"/>
    </xf>
    <xf numFmtId="0" fontId="79" fillId="0" borderId="62" xfId="8" applyFont="1" applyBorder="1" applyAlignment="1">
      <alignment horizontal="left" vertical="center" wrapText="1"/>
    </xf>
    <xf numFmtId="4" fontId="79" fillId="0" borderId="62" xfId="8" applyNumberFormat="1" applyFont="1" applyBorder="1" applyAlignment="1">
      <alignment horizontal="left" vertical="center" wrapText="1"/>
    </xf>
    <xf numFmtId="4" fontId="79" fillId="0" borderId="1" xfId="4" applyNumberFormat="1" applyFont="1" applyBorder="1" applyAlignment="1">
      <alignment horizontal="right" vertical="center"/>
    </xf>
    <xf numFmtId="4" fontId="79" fillId="0" borderId="62" xfId="4" applyNumberFormat="1" applyFont="1" applyBorder="1"/>
    <xf numFmtId="4" fontId="79" fillId="3" borderId="62" xfId="4" applyNumberFormat="1" applyFont="1" applyFill="1" applyBorder="1"/>
    <xf numFmtId="0" fontId="79" fillId="3" borderId="62" xfId="4" applyFont="1" applyFill="1" applyBorder="1"/>
    <xf numFmtId="165" fontId="79" fillId="0" borderId="62" xfId="1" applyNumberFormat="1" applyFont="1" applyBorder="1" applyAlignment="1">
      <alignment horizontal="left" vertical="center" wrapText="1"/>
    </xf>
    <xf numFmtId="4" fontId="79" fillId="0" borderId="62" xfId="4" applyNumberFormat="1" applyFont="1" applyBorder="1" applyAlignment="1">
      <alignment horizontal="right" vertical="center"/>
    </xf>
    <xf numFmtId="165" fontId="79" fillId="0" borderId="62" xfId="1" applyNumberFormat="1" applyFont="1" applyBorder="1" applyAlignment="1">
      <alignment vertical="center" wrapText="1"/>
    </xf>
    <xf numFmtId="4" fontId="81" fillId="0" borderId="62" xfId="4" applyNumberFormat="1" applyFont="1" applyBorder="1"/>
    <xf numFmtId="0" fontId="79" fillId="0" borderId="62" xfId="4" applyFont="1" applyBorder="1" applyAlignment="1">
      <alignment vertical="center" wrapText="1"/>
    </xf>
    <xf numFmtId="0" fontId="79" fillId="0" borderId="62" xfId="15" applyFont="1" applyBorder="1" applyAlignment="1">
      <alignment vertical="center"/>
    </xf>
    <xf numFmtId="0" fontId="79" fillId="0" borderId="62" xfId="15" applyFont="1" applyBorder="1" applyAlignment="1">
      <alignment horizontal="left" vertical="center"/>
    </xf>
    <xf numFmtId="0" fontId="79" fillId="0" borderId="62" xfId="15" applyFont="1" applyBorder="1" applyAlignment="1">
      <alignment vertical="top"/>
    </xf>
    <xf numFmtId="165" fontId="82" fillId="0" borderId="62" xfId="15" applyNumberFormat="1" applyFont="1" applyBorder="1" applyAlignment="1">
      <alignment vertical="top"/>
    </xf>
    <xf numFmtId="0" fontId="86" fillId="0" borderId="62" xfId="4" applyFont="1" applyBorder="1"/>
    <xf numFmtId="0" fontId="79" fillId="0" borderId="0" xfId="55" applyFont="1" applyAlignment="1">
      <alignment horizontal="center"/>
    </xf>
    <xf numFmtId="49" fontId="79" fillId="0" borderId="67" xfId="8" applyNumberFormat="1" applyFont="1" applyBorder="1" applyAlignment="1">
      <alignment horizontal="right" vertical="center"/>
    </xf>
    <xf numFmtId="0" fontId="79" fillId="0" borderId="67" xfId="8" applyFont="1" applyBorder="1" applyAlignment="1">
      <alignment horizontal="left" vertical="center" wrapText="1"/>
    </xf>
    <xf numFmtId="0" fontId="71" fillId="0" borderId="0" xfId="55" applyFont="1" applyAlignment="1">
      <alignment horizontal="center"/>
    </xf>
    <xf numFmtId="0" fontId="53" fillId="0" borderId="24" xfId="74" applyFont="1" applyBorder="1" applyAlignment="1">
      <alignment vertical="center"/>
    </xf>
    <xf numFmtId="0" fontId="63" fillId="0" borderId="0" xfId="64" applyFont="1" applyAlignment="1">
      <alignment vertical="center"/>
    </xf>
    <xf numFmtId="0" fontId="63" fillId="0" borderId="0" xfId="64" applyFont="1" applyAlignment="1">
      <alignment vertical="center" wrapText="1"/>
    </xf>
    <xf numFmtId="0" fontId="63" fillId="0" borderId="0" xfId="64" applyFont="1"/>
    <xf numFmtId="0" fontId="63" fillId="0" borderId="0" xfId="64" applyFont="1" applyAlignment="1">
      <alignment wrapText="1"/>
    </xf>
    <xf numFmtId="0" fontId="63" fillId="0" borderId="0" xfId="78" applyFont="1"/>
    <xf numFmtId="0" fontId="54" fillId="0" borderId="0" xfId="64" applyFont="1" applyAlignment="1">
      <alignment vertical="center"/>
    </xf>
    <xf numFmtId="0" fontId="63" fillId="0" borderId="0" xfId="64" applyFont="1" applyAlignment="1">
      <alignment horizontal="center"/>
    </xf>
    <xf numFmtId="0" fontId="63" fillId="0" borderId="0" xfId="78" applyFont="1" applyAlignment="1">
      <alignment vertical="center" wrapText="1"/>
    </xf>
    <xf numFmtId="49" fontId="63" fillId="0" borderId="0" xfId="79" applyNumberFormat="1" applyFont="1" applyAlignment="1">
      <alignment horizontal="left" vertical="top" wrapText="1"/>
    </xf>
    <xf numFmtId="0" fontId="63" fillId="0" borderId="1" xfId="64" applyFont="1" applyBorder="1"/>
    <xf numFmtId="1" fontId="63" fillId="0" borderId="1" xfId="64" applyNumberFormat="1" applyFont="1" applyBorder="1" applyProtection="1">
      <protection locked="0"/>
    </xf>
    <xf numFmtId="1" fontId="63" fillId="0" borderId="0" xfId="64" applyNumberFormat="1" applyFont="1" applyProtection="1">
      <protection locked="0"/>
    </xf>
    <xf numFmtId="49" fontId="63" fillId="0" borderId="32" xfId="79" applyNumberFormat="1" applyFont="1" applyBorder="1"/>
    <xf numFmtId="165" fontId="63" fillId="0" borderId="32" xfId="79" applyNumberFormat="1" applyFont="1" applyBorder="1"/>
    <xf numFmtId="165" fontId="63" fillId="0" borderId="0" xfId="79" applyNumberFormat="1" applyFont="1"/>
    <xf numFmtId="49" fontId="63" fillId="0" borderId="0" xfId="79" applyNumberFormat="1" applyFont="1" applyAlignment="1">
      <alignment horizontal="left"/>
    </xf>
    <xf numFmtId="49" fontId="63" fillId="0" borderId="0" xfId="79" applyNumberFormat="1" applyFont="1" applyAlignment="1">
      <alignment horizontal="center"/>
    </xf>
    <xf numFmtId="165" fontId="63" fillId="0" borderId="0" xfId="79" applyNumberFormat="1" applyFont="1" applyAlignment="1">
      <alignment horizontal="center"/>
    </xf>
    <xf numFmtId="1" fontId="63" fillId="0" borderId="1" xfId="79" applyNumberFormat="1" applyFont="1" applyBorder="1" applyAlignment="1">
      <alignment horizontal="center"/>
    </xf>
    <xf numFmtId="49" fontId="63" fillId="0" borderId="32" xfId="79" applyNumberFormat="1" applyFont="1" applyBorder="1" applyAlignment="1">
      <alignment horizontal="left"/>
    </xf>
    <xf numFmtId="49" fontId="63" fillId="0" borderId="32" xfId="79" applyNumberFormat="1" applyFont="1" applyBorder="1" applyAlignment="1">
      <alignment horizontal="center"/>
    </xf>
    <xf numFmtId="165" fontId="63" fillId="0" borderId="32" xfId="79" applyNumberFormat="1" applyFont="1" applyBorder="1" applyAlignment="1">
      <alignment horizontal="center"/>
    </xf>
    <xf numFmtId="165" fontId="63" fillId="0" borderId="23" xfId="79" applyNumberFormat="1" applyFont="1" applyBorder="1" applyAlignment="1">
      <alignment horizontal="center"/>
    </xf>
    <xf numFmtId="0" fontId="57" fillId="0" borderId="3" xfId="64" applyFont="1" applyBorder="1" applyAlignment="1">
      <alignment horizontal="center" vertical="center" wrapText="1"/>
    </xf>
    <xf numFmtId="0" fontId="57" fillId="0" borderId="40" xfId="64" applyFont="1" applyBorder="1" applyAlignment="1">
      <alignment horizontal="center" vertical="center" wrapText="1"/>
    </xf>
    <xf numFmtId="0" fontId="57" fillId="0" borderId="12" xfId="64" applyFont="1" applyBorder="1" applyAlignment="1">
      <alignment horizontal="center" vertical="center" wrapText="1"/>
    </xf>
    <xf numFmtId="0" fontId="57" fillId="0" borderId="10" xfId="64" applyFont="1" applyBorder="1" applyAlignment="1">
      <alignment horizontal="center" vertical="center"/>
    </xf>
    <xf numFmtId="0" fontId="57" fillId="0" borderId="10" xfId="64" applyFont="1" applyBorder="1" applyAlignment="1">
      <alignment horizontal="center" vertical="center" wrapText="1"/>
    </xf>
    <xf numFmtId="0" fontId="57" fillId="0" borderId="22" xfId="64" applyFont="1" applyBorder="1" applyAlignment="1">
      <alignment horizontal="center" vertical="center" wrapText="1"/>
    </xf>
    <xf numFmtId="0" fontId="54" fillId="0" borderId="41" xfId="64" applyFont="1" applyBorder="1" applyAlignment="1">
      <alignment horizontal="left" vertical="center" wrapText="1"/>
    </xf>
    <xf numFmtId="0" fontId="54" fillId="0" borderId="29" xfId="64" applyFont="1" applyBorder="1" applyAlignment="1">
      <alignment horizontal="center" vertical="center" wrapText="1"/>
    </xf>
    <xf numFmtId="0" fontId="54" fillId="0" borderId="42" xfId="64" applyFont="1" applyBorder="1" applyAlignment="1">
      <alignment horizontal="center" vertical="center" wrapText="1"/>
    </xf>
    <xf numFmtId="0" fontId="54" fillId="0" borderId="43" xfId="64" applyFont="1" applyBorder="1" applyAlignment="1">
      <alignment horizontal="left" vertical="center" wrapText="1"/>
    </xf>
    <xf numFmtId="0" fontId="54" fillId="0" borderId="24" xfId="64" applyFont="1" applyBorder="1" applyAlignment="1">
      <alignment horizontal="center" vertical="center" wrapText="1"/>
    </xf>
    <xf numFmtId="166" fontId="54" fillId="0" borderId="44" xfId="64" applyNumberFormat="1" applyFont="1" applyBorder="1" applyAlignment="1">
      <alignment horizontal="center" vertical="center" wrapText="1"/>
    </xf>
    <xf numFmtId="0" fontId="69" fillId="0" borderId="24" xfId="64" applyFont="1" applyBorder="1" applyAlignment="1">
      <alignment horizontal="center" vertical="center" wrapText="1"/>
    </xf>
    <xf numFmtId="4" fontId="54" fillId="0" borderId="24" xfId="64" applyNumberFormat="1" applyFont="1" applyBorder="1" applyAlignment="1">
      <alignment horizontal="center" vertical="center" wrapText="1"/>
    </xf>
    <xf numFmtId="4" fontId="54" fillId="0" borderId="44" xfId="64" applyNumberFormat="1" applyFont="1" applyBorder="1" applyAlignment="1">
      <alignment horizontal="center" vertical="center" wrapText="1"/>
    </xf>
    <xf numFmtId="0" fontId="87" fillId="3" borderId="24" xfId="64" applyFont="1" applyFill="1" applyBorder="1" applyAlignment="1">
      <alignment horizontal="center" vertical="center" wrapText="1"/>
    </xf>
    <xf numFmtId="0" fontId="69" fillId="3" borderId="24" xfId="64" applyFont="1" applyFill="1" applyBorder="1" applyAlignment="1">
      <alignment horizontal="center" vertical="center" wrapText="1"/>
    </xf>
    <xf numFmtId="4" fontId="63" fillId="0" borderId="24" xfId="64" applyNumberFormat="1" applyFont="1" applyBorder="1" applyAlignment="1">
      <alignment horizontal="center" vertical="center" wrapText="1"/>
    </xf>
    <xf numFmtId="0" fontId="54" fillId="3" borderId="24" xfId="64" applyFont="1" applyFill="1" applyBorder="1" applyAlignment="1">
      <alignment horizontal="center" vertical="center" wrapText="1"/>
    </xf>
    <xf numFmtId="0" fontId="54" fillId="3" borderId="43" xfId="64" applyFont="1" applyFill="1" applyBorder="1" applyAlignment="1">
      <alignment horizontal="left" vertical="center" wrapText="1"/>
    </xf>
    <xf numFmtId="0" fontId="54" fillId="3" borderId="45" xfId="64" applyFont="1" applyFill="1" applyBorder="1" applyAlignment="1">
      <alignment horizontal="left" vertical="center" wrapText="1"/>
    </xf>
    <xf numFmtId="0" fontId="54" fillId="0" borderId="46" xfId="64" applyFont="1" applyBorder="1" applyAlignment="1">
      <alignment horizontal="center" vertical="center" wrapText="1"/>
    </xf>
    <xf numFmtId="4" fontId="54" fillId="0" borderId="46" xfId="64" applyNumberFormat="1" applyFont="1" applyBorder="1" applyAlignment="1">
      <alignment horizontal="center" vertical="center" wrapText="1"/>
    </xf>
    <xf numFmtId="4" fontId="54" fillId="0" borderId="47" xfId="64" applyNumberFormat="1" applyFont="1" applyBorder="1" applyAlignment="1">
      <alignment horizontal="center" vertical="center" wrapText="1"/>
    </xf>
    <xf numFmtId="3" fontId="41" fillId="3" borderId="0" xfId="8" applyNumberFormat="1" applyFont="1" applyFill="1"/>
    <xf numFmtId="3" fontId="42" fillId="3" borderId="0" xfId="8" applyNumberFormat="1" applyFont="1" applyFill="1"/>
    <xf numFmtId="0" fontId="54" fillId="0" borderId="0" xfId="64" applyFont="1"/>
    <xf numFmtId="0" fontId="54" fillId="0" borderId="28" xfId="0" applyFont="1" applyBorder="1" applyAlignment="1">
      <alignment horizontal="center" vertical="center" wrapText="1"/>
    </xf>
    <xf numFmtId="0" fontId="54" fillId="0" borderId="0" xfId="0" applyFont="1" applyAlignment="1">
      <alignment vertical="center"/>
    </xf>
    <xf numFmtId="0" fontId="54" fillId="0" borderId="0" xfId="0" applyFont="1" applyAlignment="1">
      <alignment horizontal="center" vertical="center"/>
    </xf>
    <xf numFmtId="3" fontId="41" fillId="0" borderId="4" xfId="55" applyNumberFormat="1" applyFont="1" applyBorder="1" applyAlignment="1">
      <alignment horizontal="right" vertical="center" wrapText="1"/>
    </xf>
    <xf numFmtId="3" fontId="43" fillId="0" borderId="33" xfId="56" applyNumberFormat="1" applyFont="1" applyBorder="1" applyAlignment="1">
      <alignment horizontal="right" vertical="center" wrapText="1"/>
    </xf>
    <xf numFmtId="0" fontId="41" fillId="0" borderId="1" xfId="55" applyFont="1" applyBorder="1" applyAlignment="1">
      <alignment horizontal="center" vertical="center" wrapText="1"/>
    </xf>
    <xf numFmtId="0" fontId="42" fillId="0" borderId="1" xfId="55" applyFont="1" applyBorder="1" applyAlignment="1">
      <alignment horizontal="center" wrapText="1"/>
    </xf>
    <xf numFmtId="0" fontId="42" fillId="0" borderId="4" xfId="55" applyFont="1" applyBorder="1" applyAlignment="1">
      <alignment horizontal="center" vertical="center"/>
    </xf>
    <xf numFmtId="0" fontId="42" fillId="0" borderId="57" xfId="55" applyFont="1" applyBorder="1" applyAlignment="1">
      <alignment horizontal="center" vertical="center"/>
    </xf>
    <xf numFmtId="0" fontId="42" fillId="0" borderId="33" xfId="55" applyFont="1" applyBorder="1" applyAlignment="1">
      <alignment horizontal="center" vertical="center"/>
    </xf>
    <xf numFmtId="0" fontId="42" fillId="0" borderId="4" xfId="55" applyFont="1" applyBorder="1" applyAlignment="1">
      <alignment horizontal="center" vertical="center" wrapText="1"/>
    </xf>
    <xf numFmtId="0" fontId="43" fillId="0" borderId="57" xfId="56" applyFont="1" applyBorder="1" applyAlignment="1">
      <alignment horizontal="center" vertical="center" wrapText="1"/>
    </xf>
    <xf numFmtId="0" fontId="43" fillId="0" borderId="33" xfId="56" applyFont="1" applyBorder="1" applyAlignment="1">
      <alignment horizontal="center" vertical="center" wrapText="1"/>
    </xf>
    <xf numFmtId="0" fontId="42" fillId="0" borderId="1" xfId="55" applyFont="1" applyBorder="1" applyAlignment="1">
      <alignment horizontal="center" vertical="center"/>
    </xf>
    <xf numFmtId="49" fontId="42" fillId="0" borderId="1" xfId="55" applyNumberFormat="1" applyFont="1" applyBorder="1" applyAlignment="1">
      <alignment horizontal="center" vertical="center" wrapText="1"/>
    </xf>
    <xf numFmtId="0" fontId="42" fillId="0" borderId="62" xfId="55" applyFont="1" applyBorder="1" applyAlignment="1">
      <alignment horizontal="center" vertical="center"/>
    </xf>
    <xf numFmtId="3" fontId="43" fillId="0" borderId="33" xfId="68" applyNumberFormat="1" applyFont="1" applyBorder="1" applyAlignment="1">
      <alignment horizontal="right" vertical="center" wrapText="1"/>
    </xf>
    <xf numFmtId="0" fontId="38" fillId="0" borderId="4" xfId="0" applyFont="1" applyBorder="1" applyAlignment="1">
      <alignment horizontal="center" vertical="center" wrapText="1"/>
    </xf>
    <xf numFmtId="0" fontId="38" fillId="0" borderId="57" xfId="0" applyFont="1" applyBorder="1" applyAlignment="1">
      <alignment horizontal="center" vertical="center" wrapText="1"/>
    </xf>
    <xf numFmtId="0" fontId="38" fillId="0" borderId="33" xfId="0" applyFont="1" applyBorder="1" applyAlignment="1">
      <alignment horizontal="center" vertical="center" wrapText="1"/>
    </xf>
    <xf numFmtId="0" fontId="41" fillId="0" borderId="62" xfId="55" applyFont="1" applyBorder="1" applyAlignment="1">
      <alignment horizontal="center" vertical="center"/>
    </xf>
    <xf numFmtId="0" fontId="45" fillId="0" borderId="0" xfId="55" applyFont="1" applyAlignment="1">
      <alignment horizontal="left"/>
    </xf>
    <xf numFmtId="0" fontId="45" fillId="0" borderId="4" xfId="55" applyFont="1" applyBorder="1" applyAlignment="1">
      <alignment horizontal="center" vertical="center" wrapText="1"/>
    </xf>
    <xf numFmtId="0" fontId="45" fillId="0" borderId="33" xfId="55" applyFont="1" applyBorder="1" applyAlignment="1">
      <alignment horizontal="center" vertical="center" wrapText="1"/>
    </xf>
    <xf numFmtId="0" fontId="42" fillId="0" borderId="3" xfId="55" applyFont="1" applyBorder="1" applyAlignment="1">
      <alignment horizontal="center" vertical="center"/>
    </xf>
    <xf numFmtId="0" fontId="42" fillId="0" borderId="2" xfId="55" applyFont="1" applyBorder="1" applyAlignment="1">
      <alignment horizontal="center" vertical="center"/>
    </xf>
    <xf numFmtId="0" fontId="42" fillId="0" borderId="3" xfId="55" applyFont="1" applyBorder="1" applyAlignment="1">
      <alignment horizontal="center" vertical="center" wrapText="1"/>
    </xf>
    <xf numFmtId="0" fontId="42" fillId="0" borderId="2" xfId="55" applyFont="1" applyBorder="1" applyAlignment="1">
      <alignment horizontal="center" vertical="center" wrapText="1"/>
    </xf>
    <xf numFmtId="0" fontId="42" fillId="0" borderId="9" xfId="55" applyFont="1" applyBorder="1" applyAlignment="1">
      <alignment horizontal="center" vertical="center" wrapText="1"/>
    </xf>
    <xf numFmtId="0" fontId="42" fillId="0" borderId="8" xfId="55" applyFont="1" applyBorder="1" applyAlignment="1">
      <alignment horizontal="center" vertical="center" wrapText="1"/>
    </xf>
    <xf numFmtId="0" fontId="42" fillId="0" borderId="7" xfId="55" applyFont="1" applyBorder="1" applyAlignment="1">
      <alignment horizontal="center" vertical="center" wrapText="1"/>
    </xf>
    <xf numFmtId="0" fontId="42" fillId="0" borderId="56" xfId="55" applyFont="1" applyBorder="1" applyAlignment="1">
      <alignment horizontal="center" vertical="center" wrapText="1"/>
    </xf>
    <xf numFmtId="0" fontId="45" fillId="0" borderId="1" xfId="55" applyFont="1" applyBorder="1" applyAlignment="1">
      <alignment horizontal="center" vertical="center" wrapText="1"/>
    </xf>
    <xf numFmtId="0" fontId="41" fillId="0" borderId="1" xfId="55" applyFont="1" applyBorder="1" applyAlignment="1">
      <alignment horizontal="left" wrapText="1"/>
    </xf>
    <xf numFmtId="3" fontId="41" fillId="0" borderId="1" xfId="55" applyNumberFormat="1" applyFont="1" applyBorder="1" applyAlignment="1">
      <alignment horizontal="right"/>
    </xf>
    <xf numFmtId="49" fontId="41" fillId="0" borderId="5" xfId="55" applyNumberFormat="1" applyFont="1" applyBorder="1" applyAlignment="1">
      <alignment horizontal="left" vertical="top" wrapText="1"/>
    </xf>
    <xf numFmtId="49" fontId="42" fillId="0" borderId="1" xfId="55" applyNumberFormat="1" applyFont="1" applyBorder="1" applyAlignment="1">
      <alignment horizontal="right" vertical="center"/>
    </xf>
    <xf numFmtId="0" fontId="41" fillId="0" borderId="62" xfId="8" applyFont="1" applyBorder="1" applyAlignment="1">
      <alignment horizontal="left" vertical="top" wrapText="1"/>
    </xf>
    <xf numFmtId="0" fontId="41" fillId="0" borderId="62" xfId="55" applyFont="1" applyBorder="1" applyAlignment="1">
      <alignment horizontal="center"/>
    </xf>
    <xf numFmtId="0" fontId="43" fillId="0" borderId="62" xfId="0" applyFont="1" applyBorder="1" applyAlignment="1">
      <alignment horizontal="center"/>
    </xf>
    <xf numFmtId="0" fontId="42" fillId="0" borderId="5" xfId="55" applyFont="1" applyBorder="1" applyAlignment="1">
      <alignment horizontal="center" vertical="center" wrapText="1"/>
    </xf>
    <xf numFmtId="0" fontId="42" fillId="0" borderId="11" xfId="55" applyFont="1" applyBorder="1" applyAlignment="1">
      <alignment horizontal="center" vertical="center" wrapText="1"/>
    </xf>
    <xf numFmtId="0" fontId="42" fillId="0" borderId="33" xfId="55" applyFont="1" applyBorder="1" applyAlignment="1">
      <alignment horizontal="center" vertical="center" wrapText="1"/>
    </xf>
    <xf numFmtId="3" fontId="41" fillId="0" borderId="62" xfId="55" applyNumberFormat="1" applyFont="1" applyBorder="1" applyAlignment="1">
      <alignment horizontal="left"/>
    </xf>
    <xf numFmtId="0" fontId="41" fillId="0" borderId="62" xfId="1" applyFont="1" applyBorder="1" applyAlignment="1">
      <alignment horizontal="center"/>
    </xf>
    <xf numFmtId="0" fontId="43" fillId="0" borderId="62" xfId="56" applyFont="1" applyBorder="1" applyAlignment="1">
      <alignment horizontal="center"/>
    </xf>
    <xf numFmtId="0" fontId="41" fillId="0" borderId="1" xfId="56" applyFont="1" applyBorder="1" applyAlignment="1">
      <alignment horizontal="center" vertical="center"/>
    </xf>
    <xf numFmtId="0" fontId="43" fillId="0" borderId="1" xfId="56" applyFont="1" applyBorder="1" applyAlignment="1">
      <alignment horizontal="center" vertical="center" wrapText="1"/>
    </xf>
    <xf numFmtId="49" fontId="41" fillId="0" borderId="1" xfId="55" applyNumberFormat="1" applyFont="1" applyBorder="1" applyAlignment="1">
      <alignment horizontal="center" vertical="center"/>
    </xf>
    <xf numFmtId="0" fontId="43" fillId="0" borderId="1" xfId="56" applyFont="1" applyBorder="1" applyAlignment="1">
      <alignment horizontal="center" vertical="center"/>
    </xf>
    <xf numFmtId="49" fontId="41" fillId="0" borderId="1" xfId="55" applyNumberFormat="1" applyFont="1" applyBorder="1" applyAlignment="1">
      <alignment horizontal="center" vertical="center" wrapText="1"/>
    </xf>
    <xf numFmtId="49" fontId="41" fillId="0" borderId="3" xfId="55" applyNumberFormat="1" applyFont="1" applyBorder="1" applyAlignment="1">
      <alignment horizontal="center" vertical="center" wrapText="1"/>
    </xf>
    <xf numFmtId="0" fontId="43" fillId="0" borderId="2" xfId="56" applyFont="1" applyBorder="1" applyAlignment="1">
      <alignment horizontal="center" vertical="center" wrapText="1"/>
    </xf>
    <xf numFmtId="0" fontId="41" fillId="0" borderId="62" xfId="0" applyFont="1" applyBorder="1"/>
    <xf numFmtId="3" fontId="42" fillId="0" borderId="4" xfId="55" applyNumberFormat="1" applyFont="1" applyBorder="1" applyAlignment="1">
      <alignment horizontal="right" vertical="center" wrapText="1"/>
    </xf>
    <xf numFmtId="3" fontId="38" fillId="0" borderId="33" xfId="56" applyNumberFormat="1" applyFont="1" applyBorder="1" applyAlignment="1">
      <alignment horizontal="right" vertical="center" wrapText="1"/>
    </xf>
    <xf numFmtId="0" fontId="42" fillId="0" borderId="57" xfId="55" applyFont="1" applyBorder="1" applyAlignment="1">
      <alignment horizontal="center" vertical="center" wrapText="1"/>
    </xf>
    <xf numFmtId="0" fontId="42" fillId="0" borderId="1" xfId="55" applyFont="1" applyBorder="1" applyAlignment="1">
      <alignment horizontal="center" vertical="center" wrapText="1"/>
    </xf>
    <xf numFmtId="0" fontId="43" fillId="0" borderId="8" xfId="56" applyFont="1" applyBorder="1" applyAlignment="1">
      <alignment horizontal="center" vertical="center" wrapText="1"/>
    </xf>
    <xf numFmtId="0" fontId="43" fillId="0" borderId="7" xfId="56" applyFont="1" applyBorder="1" applyAlignment="1">
      <alignment horizontal="center" vertical="center" wrapText="1"/>
    </xf>
    <xf numFmtId="0" fontId="43" fillId="0" borderId="56" xfId="56" applyFont="1" applyBorder="1" applyAlignment="1">
      <alignment horizontal="center" vertical="center" wrapText="1"/>
    </xf>
    <xf numFmtId="0" fontId="42" fillId="0" borderId="6" xfId="55" applyFont="1" applyBorder="1" applyAlignment="1">
      <alignment horizontal="center" vertical="center" wrapText="1"/>
    </xf>
    <xf numFmtId="0" fontId="38" fillId="0" borderId="0" xfId="0" applyFont="1" applyAlignment="1">
      <alignment horizontal="center"/>
    </xf>
    <xf numFmtId="0" fontId="43" fillId="0" borderId="0" xfId="0" applyFont="1" applyAlignment="1">
      <alignment horizontal="left" vertical="center" wrapText="1"/>
    </xf>
    <xf numFmtId="0" fontId="43" fillId="0" borderId="0" xfId="0" applyFont="1" applyAlignment="1">
      <alignment horizontal="center"/>
    </xf>
    <xf numFmtId="0" fontId="43" fillId="0" borderId="0" xfId="0" applyFont="1" applyAlignment="1">
      <alignment horizontal="left" wrapText="1"/>
    </xf>
    <xf numFmtId="0" fontId="41" fillId="0" borderId="65" xfId="8" applyFont="1" applyBorder="1" applyAlignment="1">
      <alignment horizontal="left" vertical="top" wrapText="1"/>
    </xf>
    <xf numFmtId="0" fontId="41" fillId="0" borderId="0" xfId="8" applyFont="1" applyAlignment="1">
      <alignment horizontal="left" vertical="top" wrapText="1"/>
    </xf>
    <xf numFmtId="4" fontId="43" fillId="0" borderId="0" xfId="0" applyNumberFormat="1" applyFont="1" applyAlignment="1">
      <alignment horizontal="left" vertical="top"/>
    </xf>
    <xf numFmtId="0" fontId="38" fillId="0" borderId="3" xfId="0" applyFont="1" applyBorder="1" applyAlignment="1">
      <alignment horizontal="center" vertical="top"/>
    </xf>
    <xf numFmtId="0" fontId="38" fillId="0" borderId="6" xfId="0" applyFont="1" applyBorder="1" applyAlignment="1">
      <alignment horizontal="center" vertical="top"/>
    </xf>
    <xf numFmtId="0" fontId="38" fillId="0" borderId="2" xfId="0" applyFont="1" applyBorder="1" applyAlignment="1">
      <alignment horizontal="center" vertical="top"/>
    </xf>
    <xf numFmtId="0" fontId="41" fillId="0" borderId="0" xfId="55" applyFont="1" applyAlignment="1">
      <alignment horizontal="center"/>
    </xf>
    <xf numFmtId="0" fontId="41" fillId="0" borderId="68" xfId="55" applyFont="1" applyBorder="1" applyAlignment="1">
      <alignment horizontal="center"/>
    </xf>
    <xf numFmtId="0" fontId="41" fillId="0" borderId="69" xfId="55" applyFont="1" applyBorder="1" applyAlignment="1">
      <alignment horizontal="center"/>
    </xf>
    <xf numFmtId="0" fontId="41" fillId="0" borderId="63" xfId="55" applyFont="1" applyBorder="1" applyAlignment="1">
      <alignment horizontal="center"/>
    </xf>
    <xf numFmtId="0" fontId="55" fillId="0" borderId="11" xfId="0" applyFont="1" applyBorder="1" applyAlignment="1">
      <alignment horizontal="left"/>
    </xf>
    <xf numFmtId="0" fontId="38" fillId="0" borderId="4" xfId="0" applyFont="1" applyBorder="1" applyAlignment="1">
      <alignment horizontal="center" vertical="top" wrapText="1"/>
    </xf>
    <xf numFmtId="0" fontId="38" fillId="0" borderId="33" xfId="0" applyFont="1" applyBorder="1" applyAlignment="1">
      <alignment horizontal="center" vertical="top" wrapText="1"/>
    </xf>
    <xf numFmtId="4" fontId="38" fillId="0" borderId="4" xfId="0" applyNumberFormat="1" applyFont="1" applyBorder="1" applyAlignment="1">
      <alignment horizontal="center" vertical="top" wrapText="1"/>
    </xf>
    <xf numFmtId="4" fontId="38" fillId="0" borderId="33" xfId="0" applyNumberFormat="1" applyFont="1" applyBorder="1" applyAlignment="1">
      <alignment horizontal="center" vertical="top" wrapText="1"/>
    </xf>
    <xf numFmtId="4" fontId="38" fillId="0" borderId="57" xfId="0" applyNumberFormat="1" applyFont="1" applyBorder="1" applyAlignment="1">
      <alignment horizontal="center" vertical="top" wrapText="1"/>
    </xf>
    <xf numFmtId="0" fontId="43" fillId="0" borderId="0" xfId="0" applyFont="1"/>
    <xf numFmtId="0" fontId="43" fillId="0" borderId="0" xfId="0" applyFont="1" applyAlignment="1">
      <alignment horizontal="left"/>
    </xf>
    <xf numFmtId="0" fontId="43" fillId="0" borderId="55" xfId="0" applyFont="1" applyBorder="1" applyAlignment="1">
      <alignment horizontal="center" vertical="top"/>
    </xf>
    <xf numFmtId="49" fontId="43" fillId="0" borderId="3" xfId="0" applyNumberFormat="1" applyFont="1" applyBorder="1" applyAlignment="1">
      <alignment horizontal="center" vertical="top" wrapText="1"/>
    </xf>
    <xf numFmtId="49" fontId="43" fillId="0" borderId="6" xfId="0" applyNumberFormat="1" applyFont="1" applyBorder="1" applyAlignment="1">
      <alignment horizontal="center" vertical="top" wrapText="1"/>
    </xf>
    <xf numFmtId="49" fontId="43" fillId="0" borderId="2" xfId="0" applyNumberFormat="1" applyFont="1" applyBorder="1" applyAlignment="1">
      <alignment horizontal="center" vertical="top" wrapText="1"/>
    </xf>
    <xf numFmtId="49" fontId="43" fillId="0" borderId="59" xfId="0" applyNumberFormat="1" applyFont="1" applyBorder="1" applyAlignment="1">
      <alignment horizontal="center" vertical="top" wrapText="1"/>
    </xf>
    <xf numFmtId="0" fontId="38" fillId="0" borderId="60" xfId="0" applyFont="1" applyBorder="1" applyAlignment="1">
      <alignment horizontal="right"/>
    </xf>
    <xf numFmtId="0" fontId="38" fillId="0" borderId="61" xfId="0" applyFont="1" applyBorder="1" applyAlignment="1">
      <alignment horizontal="right"/>
    </xf>
    <xf numFmtId="0" fontId="43" fillId="0" borderId="58" xfId="0" applyFont="1" applyBorder="1" applyAlignment="1">
      <alignment horizontal="left" wrapText="1"/>
    </xf>
    <xf numFmtId="0" fontId="41" fillId="0" borderId="0" xfId="0" applyFont="1"/>
    <xf numFmtId="0" fontId="72" fillId="0" borderId="1" xfId="8" applyFont="1" applyBorder="1" applyAlignment="1">
      <alignment horizontal="center" vertical="center" wrapText="1"/>
    </xf>
    <xf numFmtId="0" fontId="72" fillId="0" borderId="62" xfId="8" applyFont="1" applyBorder="1" applyAlignment="1">
      <alignment horizontal="center" vertical="center"/>
    </xf>
    <xf numFmtId="0" fontId="72" fillId="0" borderId="62" xfId="0" applyFont="1" applyBorder="1" applyAlignment="1">
      <alignment horizontal="center" vertical="center"/>
    </xf>
    <xf numFmtId="0" fontId="71" fillId="0" borderId="66" xfId="8" applyFont="1" applyBorder="1" applyAlignment="1">
      <alignment horizontal="left" vertical="top" wrapText="1"/>
    </xf>
    <xf numFmtId="0" fontId="71" fillId="0" borderId="0" xfId="8" applyFont="1" applyAlignment="1">
      <alignment horizontal="left" vertical="top" wrapText="1"/>
    </xf>
    <xf numFmtId="0" fontId="71" fillId="0" borderId="70" xfId="55" applyFont="1" applyBorder="1" applyAlignment="1">
      <alignment horizontal="center"/>
    </xf>
    <xf numFmtId="0" fontId="71" fillId="0" borderId="71" xfId="55" applyFont="1" applyBorder="1" applyAlignment="1">
      <alignment horizontal="center"/>
    </xf>
    <xf numFmtId="0" fontId="71" fillId="0" borderId="0" xfId="0" applyFont="1"/>
    <xf numFmtId="0" fontId="71" fillId="0" borderId="62" xfId="55" applyFont="1" applyBorder="1" applyAlignment="1">
      <alignment horizontal="center"/>
    </xf>
    <xf numFmtId="0" fontId="72" fillId="3" borderId="12" xfId="8" applyFont="1" applyFill="1" applyBorder="1" applyAlignment="1">
      <alignment horizontal="right" vertical="center" wrapText="1"/>
    </xf>
    <xf numFmtId="0" fontId="72" fillId="3" borderId="10" xfId="8" applyFont="1" applyFill="1" applyBorder="1" applyAlignment="1">
      <alignment horizontal="right" vertical="center"/>
    </xf>
    <xf numFmtId="49" fontId="72" fillId="3" borderId="2" xfId="15" applyNumberFormat="1" applyFont="1" applyFill="1" applyBorder="1" applyAlignment="1">
      <alignment horizontal="center" vertical="center"/>
    </xf>
    <xf numFmtId="49" fontId="72" fillId="3" borderId="1" xfId="15" applyNumberFormat="1" applyFont="1" applyFill="1" applyBorder="1" applyAlignment="1">
      <alignment horizontal="center" vertical="center"/>
    </xf>
    <xf numFmtId="0" fontId="71" fillId="3" borderId="0" xfId="8" applyFont="1" applyFill="1" applyAlignment="1">
      <alignment horizontal="left" vertical="center" wrapText="1"/>
    </xf>
    <xf numFmtId="0" fontId="73" fillId="3" borderId="0" xfId="8" applyFont="1" applyFill="1" applyAlignment="1">
      <alignment horizontal="left" vertical="center"/>
    </xf>
    <xf numFmtId="0" fontId="71" fillId="0" borderId="66" xfId="55" applyFont="1" applyBorder="1" applyAlignment="1">
      <alignment horizontal="center"/>
    </xf>
    <xf numFmtId="0" fontId="71" fillId="0" borderId="0" xfId="55" applyFont="1" applyAlignment="1">
      <alignment horizontal="center"/>
    </xf>
    <xf numFmtId="0" fontId="71" fillId="0" borderId="1" xfId="0" applyFont="1" applyBorder="1" applyAlignment="1">
      <alignment horizontal="center" vertical="center" wrapText="1"/>
    </xf>
    <xf numFmtId="0" fontId="72" fillId="0" borderId="1" xfId="0" applyFont="1" applyBorder="1" applyAlignment="1">
      <alignment horizontal="center" vertical="center" wrapText="1"/>
    </xf>
    <xf numFmtId="0" fontId="79" fillId="0" borderId="65" xfId="8" applyFont="1" applyBorder="1" applyAlignment="1">
      <alignment horizontal="left" vertical="top" wrapText="1"/>
    </xf>
    <xf numFmtId="0" fontId="79" fillId="0" borderId="0" xfId="8" applyFont="1" applyAlignment="1">
      <alignment horizontal="left" vertical="top" wrapText="1"/>
    </xf>
    <xf numFmtId="0" fontId="80" fillId="0" borderId="62" xfId="4" applyFont="1" applyBorder="1" applyAlignment="1">
      <alignment horizontal="center"/>
    </xf>
    <xf numFmtId="0" fontId="82" fillId="0" borderId="62" xfId="8" applyFont="1" applyBorder="1" applyAlignment="1">
      <alignment horizontal="center" vertical="center" wrapText="1"/>
    </xf>
    <xf numFmtId="0" fontId="79" fillId="0" borderId="62" xfId="55" applyFont="1" applyBorder="1" applyAlignment="1">
      <alignment horizontal="center"/>
    </xf>
    <xf numFmtId="0" fontId="83" fillId="0" borderId="62" xfId="55" applyFont="1" applyBorder="1" applyAlignment="1">
      <alignment horizontal="left"/>
    </xf>
    <xf numFmtId="49" fontId="82" fillId="0" borderId="4" xfId="8" applyNumberFormat="1" applyFont="1" applyBorder="1" applyAlignment="1">
      <alignment horizontal="right" vertical="center" wrapText="1"/>
    </xf>
    <xf numFmtId="49" fontId="82" fillId="0" borderId="57" xfId="8" applyNumberFormat="1" applyFont="1" applyBorder="1" applyAlignment="1">
      <alignment horizontal="right" vertical="center" wrapText="1"/>
    </xf>
    <xf numFmtId="49" fontId="82" fillId="0" borderId="33" xfId="8" applyNumberFormat="1" applyFont="1" applyBorder="1" applyAlignment="1">
      <alignment horizontal="right" vertical="center" wrapText="1"/>
    </xf>
    <xf numFmtId="0" fontId="82" fillId="0" borderId="1" xfId="8" applyFont="1" applyBorder="1" applyAlignment="1">
      <alignment horizontal="center" vertical="center" wrapText="1"/>
    </xf>
    <xf numFmtId="0" fontId="79" fillId="0" borderId="1" xfId="4" applyFont="1" applyBorder="1" applyAlignment="1">
      <alignment horizontal="center" vertical="center" wrapText="1"/>
    </xf>
    <xf numFmtId="0" fontId="79" fillId="0" borderId="3" xfId="4" applyFont="1" applyBorder="1" applyAlignment="1">
      <alignment horizontal="center" vertical="center" wrapText="1"/>
    </xf>
    <xf numFmtId="0" fontId="79" fillId="0" borderId="2" xfId="4" applyFont="1" applyBorder="1" applyAlignment="1">
      <alignment horizontal="center" vertical="center" wrapText="1"/>
    </xf>
    <xf numFmtId="0" fontId="79" fillId="0" borderId="9" xfId="8" applyFont="1" applyBorder="1" applyAlignment="1">
      <alignment horizontal="center" vertical="center" wrapText="1"/>
    </xf>
    <xf numFmtId="0" fontId="79" fillId="0" borderId="8" xfId="8" applyFont="1" applyBorder="1" applyAlignment="1">
      <alignment horizontal="center" vertical="center" wrapText="1"/>
    </xf>
    <xf numFmtId="0" fontId="82" fillId="3" borderId="9" xfId="1" applyFont="1" applyFill="1" applyBorder="1" applyAlignment="1">
      <alignment horizontal="center" vertical="center" wrapText="1"/>
    </xf>
    <xf numFmtId="0" fontId="82" fillId="3" borderId="5" xfId="1" applyFont="1" applyFill="1" applyBorder="1" applyAlignment="1">
      <alignment horizontal="center" vertical="center" wrapText="1"/>
    </xf>
    <xf numFmtId="0" fontId="82" fillId="3" borderId="8" xfId="1" applyFont="1" applyFill="1" applyBorder="1" applyAlignment="1">
      <alignment horizontal="center" vertical="center" wrapText="1"/>
    </xf>
    <xf numFmtId="0" fontId="82" fillId="0" borderId="3" xfId="8" applyFont="1" applyBorder="1" applyAlignment="1">
      <alignment horizontal="center" vertical="center" wrapText="1"/>
    </xf>
    <xf numFmtId="0" fontId="82" fillId="0" borderId="6" xfId="8" applyFont="1" applyBorder="1" applyAlignment="1">
      <alignment horizontal="center" vertical="center" wrapText="1"/>
    </xf>
    <xf numFmtId="0" fontId="82" fillId="0" borderId="2" xfId="8" applyFont="1" applyBorder="1" applyAlignment="1">
      <alignment horizontal="center" vertical="center" wrapText="1"/>
    </xf>
    <xf numFmtId="0" fontId="82" fillId="0" borderId="4" xfId="8" applyFont="1" applyBorder="1" applyAlignment="1">
      <alignment horizontal="center" vertical="center" wrapText="1"/>
    </xf>
    <xf numFmtId="0" fontId="82" fillId="0" borderId="33" xfId="8" applyFont="1" applyBorder="1" applyAlignment="1">
      <alignment horizontal="center" vertical="center" wrapText="1"/>
    </xf>
    <xf numFmtId="0" fontId="82" fillId="0" borderId="9" xfId="8" applyFont="1" applyBorder="1" applyAlignment="1">
      <alignment horizontal="center" vertical="center" wrapText="1"/>
    </xf>
    <xf numFmtId="0" fontId="82" fillId="0" borderId="8" xfId="8" applyFont="1" applyBorder="1" applyAlignment="1">
      <alignment horizontal="center" vertical="center" wrapText="1"/>
    </xf>
    <xf numFmtId="0" fontId="79" fillId="0" borderId="4" xfId="8" applyFont="1" applyBorder="1" applyAlignment="1">
      <alignment horizontal="left" vertical="center" wrapText="1"/>
    </xf>
    <xf numFmtId="0" fontId="79" fillId="0" borderId="33" xfId="8" applyFont="1" applyBorder="1" applyAlignment="1">
      <alignment horizontal="left" vertical="center" wrapText="1"/>
    </xf>
    <xf numFmtId="0" fontId="79" fillId="0" borderId="4" xfId="8" applyFont="1" applyBorder="1" applyAlignment="1">
      <alignment horizontal="left" vertical="top" wrapText="1"/>
    </xf>
    <xf numFmtId="0" fontId="79" fillId="0" borderId="33" xfId="8" applyFont="1" applyBorder="1" applyAlignment="1">
      <alignment horizontal="left" vertical="top" wrapText="1"/>
    </xf>
    <xf numFmtId="0" fontId="83" fillId="0" borderId="1" xfId="8" applyFont="1" applyBorder="1" applyAlignment="1">
      <alignment horizontal="center" vertical="center" wrapText="1"/>
    </xf>
    <xf numFmtId="165" fontId="79" fillId="3" borderId="1" xfId="1" applyNumberFormat="1" applyFont="1" applyFill="1" applyBorder="1" applyAlignment="1">
      <alignment horizontal="center" vertical="center" wrapText="1"/>
    </xf>
    <xf numFmtId="165" fontId="79" fillId="3" borderId="5" xfId="1" applyNumberFormat="1" applyFont="1" applyFill="1" applyBorder="1" applyAlignment="1">
      <alignment horizontal="left" vertical="center" wrapText="1"/>
    </xf>
    <xf numFmtId="0" fontId="82" fillId="3" borderId="1" xfId="1" applyFont="1" applyFill="1" applyBorder="1" applyAlignment="1">
      <alignment horizontal="center" vertical="center" wrapText="1"/>
    </xf>
    <xf numFmtId="0" fontId="82" fillId="3" borderId="1" xfId="55" applyFont="1" applyFill="1" applyBorder="1" applyAlignment="1">
      <alignment horizontal="center" vertical="center"/>
    </xf>
    <xf numFmtId="0" fontId="83" fillId="3" borderId="1" xfId="1" applyFont="1" applyFill="1" applyBorder="1" applyAlignment="1">
      <alignment horizontal="center" vertical="center" wrapText="1"/>
    </xf>
    <xf numFmtId="0" fontId="79" fillId="3" borderId="1" xfId="1" applyFont="1" applyFill="1" applyBorder="1" applyAlignment="1">
      <alignment horizontal="center" vertical="top" wrapText="1"/>
    </xf>
    <xf numFmtId="0" fontId="79" fillId="0" borderId="62" xfId="4" applyFont="1" applyBorder="1" applyAlignment="1">
      <alignment horizontal="center" vertical="center"/>
    </xf>
    <xf numFmtId="0" fontId="82" fillId="3" borderId="7" xfId="1" applyFont="1" applyFill="1" applyBorder="1" applyAlignment="1">
      <alignment horizontal="center" vertical="center" wrapText="1"/>
    </xf>
    <xf numFmtId="0" fontId="82" fillId="3" borderId="11" xfId="1" applyFont="1" applyFill="1" applyBorder="1" applyAlignment="1">
      <alignment horizontal="center" vertical="center" wrapText="1"/>
    </xf>
    <xf numFmtId="0" fontId="82" fillId="3" borderId="56" xfId="1" applyFont="1" applyFill="1" applyBorder="1" applyAlignment="1">
      <alignment horizontal="center" vertical="center" wrapText="1"/>
    </xf>
    <xf numFmtId="0" fontId="82" fillId="0" borderId="4" xfId="4" applyFont="1" applyBorder="1" applyAlignment="1">
      <alignment horizontal="center" vertical="center"/>
    </xf>
    <xf numFmtId="0" fontId="82" fillId="0" borderId="33" xfId="4" applyFont="1" applyBorder="1" applyAlignment="1">
      <alignment horizontal="center" vertical="center"/>
    </xf>
    <xf numFmtId="0" fontId="83" fillId="3" borderId="4" xfId="1" applyFont="1" applyFill="1" applyBorder="1" applyAlignment="1">
      <alignment horizontal="center" vertical="center" wrapText="1"/>
    </xf>
    <xf numFmtId="0" fontId="83" fillId="3" borderId="57" xfId="1" applyFont="1" applyFill="1" applyBorder="1" applyAlignment="1">
      <alignment horizontal="center" vertical="center" wrapText="1"/>
    </xf>
    <xf numFmtId="0" fontId="83" fillId="3" borderId="33" xfId="1" applyFont="1" applyFill="1" applyBorder="1" applyAlignment="1">
      <alignment horizontal="center" vertical="center" wrapText="1"/>
    </xf>
    <xf numFmtId="165" fontId="79" fillId="3" borderId="1" xfId="1" applyNumberFormat="1" applyFont="1" applyFill="1" applyBorder="1" applyAlignment="1">
      <alignment horizontal="left" vertical="center" wrapText="1"/>
    </xf>
    <xf numFmtId="165" fontId="79" fillId="3" borderId="5" xfId="1" applyNumberFormat="1" applyFont="1" applyFill="1" applyBorder="1" applyAlignment="1">
      <alignment horizontal="left" vertical="top" wrapText="1"/>
    </xf>
    <xf numFmtId="165" fontId="85" fillId="0" borderId="0" xfId="1" applyNumberFormat="1" applyFont="1" applyAlignment="1">
      <alignment horizontal="left" vertical="center" wrapText="1"/>
    </xf>
    <xf numFmtId="165" fontId="79" fillId="0" borderId="62" xfId="1" applyNumberFormat="1" applyFont="1" applyBorder="1" applyAlignment="1">
      <alignment horizontal="left" vertical="center" wrapText="1"/>
    </xf>
    <xf numFmtId="0" fontId="79" fillId="0" borderId="62" xfId="4" applyFont="1" applyBorder="1"/>
    <xf numFmtId="0" fontId="81" fillId="0" borderId="62" xfId="4" applyFont="1" applyBorder="1"/>
    <xf numFmtId="0" fontId="79" fillId="0" borderId="62" xfId="0" applyFont="1" applyBorder="1"/>
    <xf numFmtId="0" fontId="79" fillId="0" borderId="68" xfId="4" applyFont="1" applyBorder="1" applyAlignment="1">
      <alignment horizontal="left"/>
    </xf>
    <xf numFmtId="0" fontId="79" fillId="0" borderId="69" xfId="4" applyFont="1" applyBorder="1" applyAlignment="1">
      <alignment horizontal="left"/>
    </xf>
    <xf numFmtId="0" fontId="79" fillId="0" borderId="63" xfId="4" applyFont="1" applyBorder="1" applyAlignment="1">
      <alignment horizontal="left"/>
    </xf>
    <xf numFmtId="49" fontId="57" fillId="0" borderId="24" xfId="74" applyNumberFormat="1" applyFont="1" applyBorder="1" applyAlignment="1">
      <alignment horizontal="center" vertical="center"/>
    </xf>
    <xf numFmtId="0" fontId="54" fillId="0" borderId="28" xfId="74" applyFont="1" applyBorder="1" applyAlignment="1">
      <alignment horizontal="left" vertical="top" wrapText="1"/>
    </xf>
    <xf numFmtId="0" fontId="54" fillId="0" borderId="28" xfId="0" applyFont="1" applyBorder="1" applyAlignment="1">
      <alignment horizontal="left" wrapText="1"/>
    </xf>
    <xf numFmtId="0" fontId="67" fillId="0" borderId="0" xfId="74" applyFont="1" applyAlignment="1">
      <alignment horizontal="center" vertical="top"/>
    </xf>
    <xf numFmtId="0" fontId="54" fillId="0" borderId="23" xfId="0" applyFont="1" applyBorder="1" applyAlignment="1">
      <alignment horizontal="center"/>
    </xf>
    <xf numFmtId="0" fontId="54" fillId="0" borderId="23" xfId="74" applyFont="1" applyBorder="1" applyAlignment="1">
      <alignment wrapText="1"/>
    </xf>
    <xf numFmtId="0" fontId="69" fillId="0" borderId="23" xfId="0" applyFont="1" applyBorder="1" applyAlignment="1">
      <alignment wrapText="1"/>
    </xf>
    <xf numFmtId="2" fontId="54" fillId="0" borderId="23" xfId="74" applyNumberFormat="1" applyFont="1" applyBorder="1" applyAlignment="1">
      <alignment horizontal="center"/>
    </xf>
    <xf numFmtId="0" fontId="69" fillId="0" borderId="23" xfId="0" applyFont="1" applyBorder="1" applyAlignment="1">
      <alignment horizontal="center"/>
    </xf>
    <xf numFmtId="0" fontId="67" fillId="0" borderId="28" xfId="74" applyFont="1" applyBorder="1" applyAlignment="1">
      <alignment horizontal="center" vertical="top"/>
    </xf>
    <xf numFmtId="0" fontId="54" fillId="0" borderId="23" xfId="0" applyFont="1" applyBorder="1"/>
    <xf numFmtId="0" fontId="57" fillId="0" borderId="0" xfId="74" applyFont="1" applyAlignment="1">
      <alignment horizontal="center" vertical="center" wrapText="1"/>
    </xf>
    <xf numFmtId="0" fontId="54" fillId="0" borderId="0" xfId="74" applyFont="1"/>
    <xf numFmtId="0" fontId="54" fillId="0" borderId="0" xfId="0" applyFont="1"/>
    <xf numFmtId="0" fontId="57" fillId="0" borderId="0" xfId="0" applyFont="1" applyAlignment="1">
      <alignment horizontal="right"/>
    </xf>
    <xf numFmtId="49" fontId="64" fillId="0" borderId="24" xfId="74" applyNumberFormat="1" applyFont="1" applyBorder="1" applyAlignment="1">
      <alignment horizontal="left" vertical="center" wrapText="1"/>
    </xf>
    <xf numFmtId="0" fontId="63" fillId="0" borderId="24" xfId="0" applyFont="1" applyBorder="1" applyAlignment="1">
      <alignment horizontal="left" vertical="center" wrapText="1"/>
    </xf>
    <xf numFmtId="0" fontId="64" fillId="0" borderId="24" xfId="74" applyFont="1" applyBorder="1" applyAlignment="1">
      <alignment horizontal="center" vertical="center"/>
    </xf>
    <xf numFmtId="0" fontId="63" fillId="0" borderId="24" xfId="0" applyFont="1" applyBorder="1" applyAlignment="1">
      <alignment horizontal="center"/>
    </xf>
    <xf numFmtId="0" fontId="64" fillId="0" borderId="24" xfId="0" applyFont="1" applyBorder="1" applyAlignment="1">
      <alignment horizontal="center" vertical="center" wrapText="1"/>
    </xf>
    <xf numFmtId="0" fontId="64" fillId="0" borderId="24" xfId="0" applyFont="1" applyBorder="1" applyAlignment="1">
      <alignment horizontal="center" wrapText="1"/>
    </xf>
    <xf numFmtId="2" fontId="64" fillId="0" borderId="24" xfId="74" applyNumberFormat="1" applyFont="1" applyBorder="1" applyAlignment="1">
      <alignment horizontal="center" vertical="center" wrapText="1"/>
    </xf>
    <xf numFmtId="2" fontId="63" fillId="0" borderId="24" xfId="0" applyNumberFormat="1" applyFont="1" applyBorder="1" applyAlignment="1">
      <alignment horizontal="center" wrapText="1"/>
    </xf>
    <xf numFmtId="165" fontId="64" fillId="0" borderId="24" xfId="74" applyNumberFormat="1" applyFont="1" applyBorder="1" applyAlignment="1">
      <alignment horizontal="center" vertical="center" wrapText="1"/>
    </xf>
    <xf numFmtId="0" fontId="63" fillId="0" borderId="24" xfId="0" applyFont="1" applyBorder="1" applyAlignment="1">
      <alignment wrapText="1"/>
    </xf>
    <xf numFmtId="0" fontId="57" fillId="0" borderId="0" xfId="74" applyFont="1"/>
    <xf numFmtId="0" fontId="57" fillId="0" borderId="0" xfId="6" applyFont="1" applyAlignment="1">
      <alignment horizontal="left" vertical="center" wrapText="1"/>
    </xf>
    <xf numFmtId="0" fontId="57" fillId="0" borderId="0" xfId="74" applyFont="1" applyAlignment="1">
      <alignment horizontal="left"/>
    </xf>
    <xf numFmtId="0" fontId="51" fillId="0" borderId="0" xfId="74" applyFont="1" applyAlignment="1">
      <alignment horizontal="center"/>
    </xf>
    <xf numFmtId="0" fontId="57" fillId="0" borderId="0" xfId="78" applyFont="1" applyAlignment="1">
      <alignment horizontal="center" vertical="top"/>
    </xf>
    <xf numFmtId="0" fontId="57" fillId="0" borderId="0" xfId="0" applyFont="1"/>
    <xf numFmtId="0" fontId="42" fillId="0" borderId="0" xfId="0" applyFont="1" applyAlignment="1">
      <alignment horizontal="center"/>
    </xf>
    <xf numFmtId="0" fontId="42" fillId="0" borderId="0" xfId="74" applyFont="1" applyAlignment="1">
      <alignment horizontal="center" vertical="center" wrapText="1"/>
    </xf>
    <xf numFmtId="0" fontId="62" fillId="0" borderId="0" xfId="74" applyFont="1" applyAlignment="1">
      <alignment horizontal="center"/>
    </xf>
    <xf numFmtId="0" fontId="57" fillId="0" borderId="0" xfId="74" applyFont="1" applyAlignment="1">
      <alignment horizontal="center"/>
    </xf>
    <xf numFmtId="0" fontId="54" fillId="0" borderId="0" xfId="74" applyFont="1" applyAlignment="1">
      <alignment horizontal="center"/>
    </xf>
    <xf numFmtId="0" fontId="54" fillId="0" borderId="0" xfId="0" applyFont="1" applyAlignment="1">
      <alignment horizontal="center" vertical="center"/>
    </xf>
    <xf numFmtId="0" fontId="63" fillId="0" borderId="0" xfId="64" applyFont="1" applyAlignment="1">
      <alignment horizontal="left" vertical="center" wrapText="1"/>
    </xf>
    <xf numFmtId="0" fontId="88" fillId="0" borderId="0" xfId="64" applyFont="1" applyAlignment="1">
      <alignment horizontal="left" vertical="center" wrapText="1"/>
    </xf>
    <xf numFmtId="0" fontId="54" fillId="0" borderId="0" xfId="64" applyFont="1" applyAlignment="1">
      <alignment horizontal="left" wrapText="1"/>
    </xf>
    <xf numFmtId="0" fontId="69" fillId="0" borderId="23" xfId="0" applyFont="1" applyBorder="1" applyAlignment="1">
      <alignment horizontal="left" wrapText="1"/>
    </xf>
    <xf numFmtId="0" fontId="54" fillId="0" borderId="0" xfId="0" applyFont="1" applyAlignment="1">
      <alignment horizontal="left" wrapText="1"/>
    </xf>
    <xf numFmtId="1" fontId="63" fillId="0" borderId="4" xfId="79" applyNumberFormat="1" applyFont="1" applyBorder="1" applyAlignment="1">
      <alignment horizontal="center"/>
    </xf>
    <xf numFmtId="1" fontId="63" fillId="0" borderId="33" xfId="79" applyNumberFormat="1" applyFont="1" applyBorder="1" applyAlignment="1">
      <alignment horizontal="center"/>
    </xf>
    <xf numFmtId="165" fontId="63" fillId="0" borderId="5" xfId="79" applyNumberFormat="1" applyFont="1" applyBorder="1" applyAlignment="1">
      <alignment horizontal="right"/>
    </xf>
    <xf numFmtId="0" fontId="63" fillId="0" borderId="0" xfId="64" applyFont="1" applyAlignment="1">
      <alignment horizontal="center"/>
    </xf>
    <xf numFmtId="0" fontId="57" fillId="0" borderId="34" xfId="64" applyFont="1" applyBorder="1" applyAlignment="1">
      <alignment horizontal="center" vertical="center" wrapText="1"/>
    </xf>
    <xf numFmtId="0" fontId="57" fillId="0" borderId="39" xfId="64" applyFont="1" applyBorder="1" applyAlignment="1">
      <alignment horizontal="center" vertical="center" wrapText="1"/>
    </xf>
    <xf numFmtId="0" fontId="57" fillId="0" borderId="35" xfId="64" applyFont="1" applyBorder="1" applyAlignment="1">
      <alignment horizontal="center" vertical="center" wrapText="1"/>
    </xf>
    <xf numFmtId="0" fontId="57" fillId="0" borderId="6" xfId="64" applyFont="1" applyBorder="1" applyAlignment="1">
      <alignment horizontal="center" vertical="center" wrapText="1"/>
    </xf>
    <xf numFmtId="0" fontId="57" fillId="0" borderId="36" xfId="64" applyFont="1" applyBorder="1" applyAlignment="1">
      <alignment horizontal="center" vertical="center" wrapText="1"/>
    </xf>
    <xf numFmtId="0" fontId="57" fillId="0" borderId="37" xfId="64" applyFont="1" applyBorder="1" applyAlignment="1">
      <alignment horizontal="center" vertical="center" wrapText="1"/>
    </xf>
    <xf numFmtId="0" fontId="57" fillId="0" borderId="38" xfId="64" applyFont="1" applyBorder="1" applyAlignment="1">
      <alignment horizontal="center" vertical="center" wrapText="1"/>
    </xf>
    <xf numFmtId="49" fontId="63" fillId="0" borderId="23" xfId="79" applyNumberFormat="1" applyFont="1" applyBorder="1" applyAlignment="1">
      <alignment horizontal="left" vertical="top" wrapText="1"/>
    </xf>
    <xf numFmtId="0" fontId="63" fillId="0" borderId="0" xfId="64" applyFont="1" applyAlignment="1">
      <alignment horizontal="left" vertical="top" wrapText="1"/>
    </xf>
    <xf numFmtId="0" fontId="64" fillId="0" borderId="23" xfId="64" applyFont="1" applyBorder="1" applyAlignment="1">
      <alignment horizontal="center"/>
    </xf>
    <xf numFmtId="0" fontId="63" fillId="0" borderId="0" xfId="78" applyFont="1" applyAlignment="1">
      <alignment horizontal="center"/>
    </xf>
    <xf numFmtId="0" fontId="53" fillId="0" borderId="0" xfId="64" applyFont="1" applyAlignment="1">
      <alignment horizontal="center" vertical="center"/>
    </xf>
    <xf numFmtId="0" fontId="64" fillId="0" borderId="0" xfId="64" applyFont="1" applyAlignment="1">
      <alignment horizontal="center"/>
    </xf>
    <xf numFmtId="0" fontId="63" fillId="0" borderId="28" xfId="78" applyFont="1" applyBorder="1" applyAlignment="1">
      <alignment horizontal="center" vertical="center" wrapText="1"/>
    </xf>
    <xf numFmtId="0" fontId="63" fillId="0" borderId="23" xfId="64" applyFont="1" applyBorder="1" applyAlignment="1">
      <alignment horizontal="center"/>
    </xf>
    <xf numFmtId="0" fontId="63" fillId="0" borderId="0" xfId="78" applyFont="1" applyAlignment="1">
      <alignment horizontal="center" vertical="center" wrapText="1"/>
    </xf>
    <xf numFmtId="49" fontId="63" fillId="0" borderId="0" xfId="79" applyNumberFormat="1" applyFont="1" applyAlignment="1">
      <alignment horizontal="left" vertical="top" wrapText="1"/>
    </xf>
    <xf numFmtId="0" fontId="63" fillId="0" borderId="5" xfId="64" applyFont="1" applyBorder="1" applyAlignment="1">
      <alignment horizontal="center"/>
    </xf>
    <xf numFmtId="43" fontId="41" fillId="0" borderId="54" xfId="77" applyFont="1" applyBorder="1" applyAlignment="1">
      <alignment horizontal="center"/>
    </xf>
    <xf numFmtId="0" fontId="43" fillId="0" borderId="38" xfId="0" applyFont="1" applyBorder="1"/>
    <xf numFmtId="43" fontId="41" fillId="0" borderId="15" xfId="77" applyFont="1" applyBorder="1" applyAlignment="1">
      <alignment horizontal="center"/>
    </xf>
    <xf numFmtId="0" fontId="43" fillId="0" borderId="13" xfId="0" applyFont="1" applyBorder="1"/>
    <xf numFmtId="0" fontId="42" fillId="0" borderId="0" xfId="64" applyFont="1" applyAlignment="1">
      <alignment horizontal="center"/>
    </xf>
    <xf numFmtId="0" fontId="42" fillId="0" borderId="21" xfId="64" applyFont="1" applyBorder="1" applyAlignment="1">
      <alignment horizontal="center" vertical="center" wrapText="1"/>
    </xf>
    <xf numFmtId="0" fontId="41" fillId="0" borderId="20" xfId="64" applyFont="1" applyBorder="1" applyAlignment="1">
      <alignment horizontal="center" vertical="center" wrapText="1"/>
    </xf>
    <xf numFmtId="0" fontId="41" fillId="0" borderId="19" xfId="64" applyFont="1" applyBorder="1" applyAlignment="1">
      <alignment horizontal="center" vertical="center" wrapText="1"/>
    </xf>
    <xf numFmtId="0" fontId="42" fillId="0" borderId="21" xfId="64" applyFont="1" applyBorder="1" applyAlignment="1">
      <alignment horizontal="center" vertical="center"/>
    </xf>
    <xf numFmtId="0" fontId="42" fillId="0" borderId="20" xfId="64" applyFont="1" applyBorder="1" applyAlignment="1">
      <alignment horizontal="center" vertical="center"/>
    </xf>
    <xf numFmtId="0" fontId="42" fillId="0" borderId="19" xfId="64" applyFont="1" applyBorder="1" applyAlignment="1">
      <alignment horizontal="center" vertical="center"/>
    </xf>
    <xf numFmtId="0" fontId="42" fillId="0" borderId="48" xfId="64" applyFont="1" applyBorder="1" applyAlignment="1">
      <alignment horizontal="center" vertical="center" wrapText="1"/>
    </xf>
    <xf numFmtId="0" fontId="43" fillId="0" borderId="49" xfId="0" applyFont="1" applyBorder="1" applyAlignment="1">
      <alignment horizontal="center" vertical="center" wrapText="1"/>
    </xf>
    <xf numFmtId="0" fontId="41" fillId="0" borderId="50" xfId="64" applyFont="1" applyBorder="1" applyAlignment="1">
      <alignment horizontal="center" vertical="center" wrapText="1"/>
    </xf>
    <xf numFmtId="0" fontId="43" fillId="0" borderId="51" xfId="0" applyFont="1" applyBorder="1" applyAlignment="1">
      <alignment horizontal="center" vertical="center" wrapText="1"/>
    </xf>
    <xf numFmtId="0" fontId="41" fillId="0" borderId="52" xfId="64" applyFont="1" applyBorder="1" applyAlignment="1">
      <alignment horizontal="center" vertical="center" wrapText="1"/>
    </xf>
    <xf numFmtId="0" fontId="43" fillId="0" borderId="53" xfId="0" applyFont="1" applyBorder="1" applyAlignment="1">
      <alignment horizontal="center" vertical="center" wrapText="1"/>
    </xf>
  </cellXfs>
  <cellStyles count="80">
    <cellStyle name="Įprastas" xfId="0" builtinId="0"/>
    <cellStyle name="Įprastas 10" xfId="16" xr:uid="{09827876-5E77-4F1D-AA48-E7C1DD5617C3}"/>
    <cellStyle name="Įprastas 11" xfId="18" xr:uid="{4B053FF8-3946-466C-AC9B-D896CFF28F78}"/>
    <cellStyle name="Įprastas 12" xfId="19" xr:uid="{B8C09623-F9CA-496C-BE80-A73DB1BBC589}"/>
    <cellStyle name="Įprastas 13" xfId="20" xr:uid="{856A6021-0F37-4D10-976F-15414BAC379B}"/>
    <cellStyle name="Įprastas 14" xfId="21" xr:uid="{4BBED5C5-92D3-48B4-94A5-1177F0AE6F9B}"/>
    <cellStyle name="Įprastas 15" xfId="23" xr:uid="{8E1FDC46-6C2E-4965-ADDF-A69545630B03}"/>
    <cellStyle name="Įprastas 16" xfId="24" xr:uid="{F7B5EB38-1CE5-4738-9D06-2FEEF5FAE9A6}"/>
    <cellStyle name="Įprastas 17" xfId="25" xr:uid="{B536E125-4F3A-4F26-BE0C-85F3455586C2}"/>
    <cellStyle name="Įprastas 18" xfId="26" xr:uid="{58965651-B5CB-42EA-A78D-9CE4BC769713}"/>
    <cellStyle name="Įprastas 18 2" xfId="30" xr:uid="{E3FC2CDB-597F-49A0-B079-3575A90CE51D}"/>
    <cellStyle name="Įprastas 18 2 2" xfId="32" xr:uid="{DDF292C7-13C7-48B6-B14E-4443C6762740}"/>
    <cellStyle name="Įprastas 19" xfId="27" xr:uid="{25CF9B2B-DB9B-4486-98E6-843B7CF118D1}"/>
    <cellStyle name="Įprastas 2" xfId="1" xr:uid="{7C43243F-13DB-4A60-BB2F-39867D4951C5}"/>
    <cellStyle name="Įprastas 2 2" xfId="9" xr:uid="{1F1DBB31-A465-4F77-A75E-56CC8EC154C5}"/>
    <cellStyle name="Įprastas 2 2 2" xfId="22" xr:uid="{3004C239-56B4-4776-9F17-7F2ABDE0E269}"/>
    <cellStyle name="Įprastas 2 3" xfId="40" xr:uid="{C9534DAB-7D04-4976-886B-442C3660D3F2}"/>
    <cellStyle name="Įprastas 2 4" xfId="62" xr:uid="{2485636A-BCB7-4CAA-AC49-C886093AED40}"/>
    <cellStyle name="Įprastas 2 5" xfId="75" xr:uid="{75926E5B-28A6-4DEA-A529-FD2D406C103D}"/>
    <cellStyle name="Įprastas 20" xfId="28" xr:uid="{71A62D64-8F74-4D4D-96DB-DF51F355AD7B}"/>
    <cellStyle name="Įprastas 21" xfId="29" xr:uid="{A5A6D085-0236-45CF-BE98-31F393035793}"/>
    <cellStyle name="Įprastas 22" xfId="31" xr:uid="{3E7E55BD-1D57-4F04-A05C-06DBC41FDCA2}"/>
    <cellStyle name="Įprastas 23" xfId="33" xr:uid="{EB8E308D-60B9-4938-8B05-F9B79F71B26F}"/>
    <cellStyle name="Įprastas 23 2" xfId="41" xr:uid="{5C02EC16-B4DB-42ED-BC94-4579CAF6B551}"/>
    <cellStyle name="Įprastas 23 2 2" xfId="47" xr:uid="{0A3D579B-E6E9-4BEC-8B62-06DECF4FEDB8}"/>
    <cellStyle name="Įprastas 23 2 2 2" xfId="51" xr:uid="{7EC2AA70-A22A-4E0C-8627-4F6A62B87D68}"/>
    <cellStyle name="Įprastas 23 2 2 2 2" xfId="56" xr:uid="{65ED6463-7E7D-4B9C-9E99-3E9DEC96865A}"/>
    <cellStyle name="Įprastas 23 2 2 2 2 2" xfId="68" xr:uid="{A6CECEE1-A528-4919-8402-F446E9DF68A2}"/>
    <cellStyle name="Įprastas 24" xfId="36" xr:uid="{506A4F54-32C8-42C6-BDF4-8DB720713402}"/>
    <cellStyle name="Įprastas 24 2" xfId="38" xr:uid="{2CEFC07E-2C10-4C4B-B491-CA23FFEA5E28}"/>
    <cellStyle name="Įprastas 24 2 2" xfId="46" xr:uid="{DF459B16-B7ED-4444-B57E-AAF80FDCFAEA}"/>
    <cellStyle name="Įprastas 24 2 3" xfId="53" xr:uid="{550B9FF1-47CD-4CF9-AC6B-EC27AA378DB5}"/>
    <cellStyle name="Įprastas 24 2 4" xfId="61" xr:uid="{5708165B-3F88-4519-953A-DE85B3761C53}"/>
    <cellStyle name="Įprastas 24 2 4 2" xfId="73" xr:uid="{78548343-C1C6-4374-9C09-635B0494C664}"/>
    <cellStyle name="Įprastas 24 3" xfId="42" xr:uid="{58F2B356-EFE5-4E28-AAAC-B629BC5C0A1A}"/>
    <cellStyle name="Įprastas 24 3 2" xfId="48" xr:uid="{19642A62-80CB-4599-83D2-F0C6D79EDB1D}"/>
    <cellStyle name="Įprastas 24 3 2 2" xfId="52" xr:uid="{AA0CC7E4-501B-4DE5-839B-4A67B79F9D17}"/>
    <cellStyle name="Įprastas 24 3 2 2 2" xfId="57" xr:uid="{B213E056-9102-4587-86D9-120A01458B31}"/>
    <cellStyle name="Įprastas 24 3 2 2 2 2" xfId="69" xr:uid="{E875A4CE-E209-4293-B96D-B4D9F47B823D}"/>
    <cellStyle name="Įprastas 25" xfId="43" xr:uid="{17C9B280-B39E-411C-9808-9E9281C6739B}"/>
    <cellStyle name="Įprastas 26" xfId="49" xr:uid="{102DDAFE-8E22-47A6-A051-EF57AB851ABE}"/>
    <cellStyle name="Įprastas 27" xfId="60" xr:uid="{ECFB6B45-2475-4158-8A65-789A3559C681}"/>
    <cellStyle name="Įprastas 28" xfId="66" xr:uid="{A19D4BF3-192E-47E4-82F6-A70454BC7FC5}"/>
    <cellStyle name="Įprastas 29" xfId="70" xr:uid="{A3287E08-DBD4-415B-9C56-99DBFCF68800}"/>
    <cellStyle name="Įprastas 3" xfId="2" xr:uid="{FE915754-73B4-4804-8847-16BA5D426643}"/>
    <cellStyle name="Įprastas 3 2" xfId="4" xr:uid="{26277ECC-5E2F-4A67-8315-4BE4025994AF}"/>
    <cellStyle name="Įprastas 30" xfId="71" xr:uid="{0B5EF590-DF47-48A6-8E4A-69A10B599F90}"/>
    <cellStyle name="Įprastas 4" xfId="5" xr:uid="{765E3EA2-6768-46FA-B096-AE0FA7A2A020}"/>
    <cellStyle name="Įprastas 4 2" xfId="64" xr:uid="{782CF96A-ACD4-4D93-961A-0A5264F3E762}"/>
    <cellStyle name="Įprastas 5" xfId="6" xr:uid="{9C3011FC-4C76-433E-8156-44D7D7C4AA7F}"/>
    <cellStyle name="Įprastas 5 10" xfId="76" xr:uid="{D6F8C5CD-6256-4251-9B02-BF1A23966187}"/>
    <cellStyle name="Įprastas 5 2" xfId="10" xr:uid="{13149F60-91A8-48AC-9907-0A35FF631989}"/>
    <cellStyle name="Įprastas 5 3" xfId="17" xr:uid="{1D80C695-1545-4B88-9811-929F145CDDFC}"/>
    <cellStyle name="Įprastas 5 4" xfId="37" xr:uid="{79595E5B-7AE5-4CDE-95E3-F357F4B8644A}"/>
    <cellStyle name="Įprastas 5 5" xfId="39" xr:uid="{5EE27C45-B55D-4198-9B01-D5252547C120}"/>
    <cellStyle name="Įprastas 5 6" xfId="45" xr:uid="{7A052B08-61A5-40BB-BAF0-8529DCD9C881}"/>
    <cellStyle name="Įprastas 5 7" xfId="50" xr:uid="{18C63579-6EB9-4C55-9A1E-083162FF5664}"/>
    <cellStyle name="Įprastas 5 8" xfId="59" xr:uid="{85E7508F-E80F-4913-A871-B3B72F6B8741}"/>
    <cellStyle name="Įprastas 5 9" xfId="63" xr:uid="{F6AF6399-AF46-4AD0-9E6B-1A90FAE1C1B2}"/>
    <cellStyle name="Įprastas 6" xfId="7" xr:uid="{FB4838E1-E889-4F8D-A379-2864B2A12C74}"/>
    <cellStyle name="Įprastas 7" xfId="12" xr:uid="{E8CDAF9E-B0E1-4216-9C12-A4BD06EF753F}"/>
    <cellStyle name="Įprastas 8" xfId="13" xr:uid="{1A0A8775-2A84-49BD-A6AF-63616698EF0B}"/>
    <cellStyle name="Įprastas 9" xfId="14" xr:uid="{177FB182-A65F-4134-92DE-93A43A559DCB}"/>
    <cellStyle name="Kablelis" xfId="77" builtinId="3"/>
    <cellStyle name="Kablelis 2" xfId="11" xr:uid="{936173DC-B5B4-4593-9B14-176A3366CA2B}"/>
    <cellStyle name="Kablelis 2 2" xfId="58" xr:uid="{78A301C5-822D-4A63-A189-3BE646F965D6}"/>
    <cellStyle name="Kablelis 3" xfId="44" xr:uid="{788C5321-32F4-4E4F-A4BD-62233F5D9525}"/>
    <cellStyle name="Kablelis 4" xfId="54" xr:uid="{9722C3D1-7CA6-4AF3-9B7A-BA81975B7B50}"/>
    <cellStyle name="Kablelis 5" xfId="65" xr:uid="{4EC65E2D-E0A1-4A97-8757-89914765E892}"/>
    <cellStyle name="Kablelis 6" xfId="67" xr:uid="{D9DBFAE2-078E-46FA-916C-4F97E04EB0C5}"/>
    <cellStyle name="Kablelis 7" xfId="72" xr:uid="{E14BB8D7-00A5-4144-ABC6-E85C1D1AE2F0}"/>
    <cellStyle name="Normal 2" xfId="3" xr:uid="{0F041103-A804-4B16-80D9-454E88A16937}"/>
    <cellStyle name="Normal 2 2" xfId="15" xr:uid="{D0FC2075-DA76-42DC-ADB6-656CD0643241}"/>
    <cellStyle name="Normal 2 3" xfId="35" xr:uid="{AFB9C1A6-A9B2-4964-AB80-863A7A3F100D}"/>
    <cellStyle name="Normal_1999 BIUDŽ projektas" xfId="8" xr:uid="{EB8AB84E-04BD-43CC-90B2-320DDFCCB3AF}"/>
    <cellStyle name="Normal_biudz uz 2001 atskaitomybe3" xfId="74" xr:uid="{1731F3E6-8033-4A7C-886C-B3505FCE22FF}"/>
    <cellStyle name="Normal_Sheet1 2" xfId="79" xr:uid="{BF522980-1132-4127-AF1D-9B13F40A2BD9}"/>
    <cellStyle name="Normal_TRECFORMantras2001333" xfId="78" xr:uid="{E9F897F2-7BBB-44B9-B068-C8E0252A9FB2}"/>
    <cellStyle name="Normal_VLK PSDFvykd" xfId="55" xr:uid="{A8BA5760-8960-48D3-A13D-CF532088A169}"/>
    <cellStyle name="Paprastas_for 3-AL" xfId="34" xr:uid="{6CAEA5F1-7F2F-401A-A861-747FFF4B68F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43"/>
  <sheetViews>
    <sheetView showGridLines="0" zoomScale="59" zoomScaleNormal="59" zoomScaleSheetLayoutView="99" workbookViewId="0">
      <selection activeCell="L15" sqref="L15"/>
    </sheetView>
  </sheetViews>
  <sheetFormatPr defaultColWidth="8.83984375" defaultRowHeight="15.6"/>
  <cols>
    <col min="1" max="8" width="8.83984375" style="1"/>
    <col min="9" max="9" width="11" style="1" customWidth="1"/>
    <col min="10" max="16384" width="8.83984375" style="1"/>
  </cols>
  <sheetData>
    <row r="1" spans="1:9" ht="14.5" customHeight="1">
      <c r="A1" s="2"/>
    </row>
    <row r="5" spans="1:9">
      <c r="A5" s="432" t="s">
        <v>0</v>
      </c>
      <c r="B5" s="432"/>
      <c r="C5" s="432"/>
      <c r="D5" s="432"/>
      <c r="E5" s="432"/>
      <c r="F5" s="432"/>
      <c r="G5" s="432"/>
      <c r="H5" s="432"/>
      <c r="I5" s="432"/>
    </row>
    <row r="12" spans="1:9">
      <c r="A12" s="432" t="s">
        <v>1</v>
      </c>
      <c r="B12" s="432"/>
      <c r="C12" s="432"/>
      <c r="D12" s="432"/>
      <c r="E12" s="432"/>
      <c r="F12" s="432"/>
      <c r="G12" s="432"/>
      <c r="H12" s="432"/>
      <c r="I12" s="432"/>
    </row>
    <row r="13" spans="1:9">
      <c r="A13" s="432" t="s">
        <v>2</v>
      </c>
      <c r="B13" s="432"/>
      <c r="C13" s="432"/>
      <c r="D13" s="432"/>
      <c r="E13" s="432"/>
      <c r="F13" s="432"/>
      <c r="G13" s="432"/>
      <c r="H13" s="432"/>
      <c r="I13" s="432"/>
    </row>
    <row r="14" spans="1:9">
      <c r="E14" s="99"/>
    </row>
    <row r="43" spans="1:9">
      <c r="A43" s="432" t="s">
        <v>3</v>
      </c>
      <c r="B43" s="432"/>
      <c r="C43" s="432"/>
      <c r="D43" s="432"/>
      <c r="E43" s="432"/>
      <c r="F43" s="432"/>
      <c r="G43" s="432"/>
      <c r="H43" s="432"/>
      <c r="I43" s="432"/>
    </row>
  </sheetData>
  <mergeCells count="4">
    <mergeCell ref="A5:I5"/>
    <mergeCell ref="A12:I12"/>
    <mergeCell ref="A13:I13"/>
    <mergeCell ref="A43:I43"/>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B8840C-0EA4-4626-9FA8-845DF8D2FAE0}">
  <dimension ref="A6:L20"/>
  <sheetViews>
    <sheetView showGridLines="0" topLeftCell="A4" zoomScale="117" zoomScaleNormal="117" zoomScaleSheetLayoutView="98" workbookViewId="0">
      <selection activeCell="O13" sqref="O13"/>
    </sheetView>
  </sheetViews>
  <sheetFormatPr defaultColWidth="8.83984375" defaultRowHeight="15.6"/>
  <cols>
    <col min="1" max="8" width="8.83984375" style="1"/>
    <col min="9" max="9" width="9.41796875" style="1" customWidth="1"/>
    <col min="10" max="10" width="8.83984375" style="1" hidden="1" customWidth="1"/>
    <col min="11" max="16384" width="8.83984375" style="1"/>
  </cols>
  <sheetData>
    <row r="6" spans="1:12">
      <c r="A6" s="434" t="s">
        <v>4</v>
      </c>
      <c r="B6" s="434"/>
      <c r="C6" s="434"/>
      <c r="D6" s="434"/>
      <c r="E6" s="434"/>
      <c r="F6" s="434"/>
      <c r="G6" s="434"/>
      <c r="H6" s="434"/>
      <c r="I6" s="434"/>
    </row>
    <row r="10" spans="1:12" ht="32.1" customHeight="1">
      <c r="A10" s="435" t="s">
        <v>5</v>
      </c>
      <c r="B10" s="435"/>
      <c r="C10" s="435"/>
      <c r="D10" s="435"/>
      <c r="E10" s="435"/>
      <c r="F10" s="435"/>
      <c r="G10" s="435"/>
      <c r="H10" s="435"/>
      <c r="I10" s="2">
        <v>3</v>
      </c>
    </row>
    <row r="11" spans="1:12" ht="33" customHeight="1">
      <c r="A11" s="435" t="s">
        <v>6</v>
      </c>
      <c r="B11" s="435"/>
      <c r="C11" s="435"/>
      <c r="D11" s="435"/>
      <c r="E11" s="435"/>
      <c r="F11" s="435"/>
      <c r="G11" s="435"/>
      <c r="H11" s="435"/>
      <c r="I11" s="2">
        <v>4</v>
      </c>
    </row>
    <row r="12" spans="1:12" ht="30.6" customHeight="1">
      <c r="A12" s="435" t="s">
        <v>7</v>
      </c>
      <c r="B12" s="435"/>
      <c r="C12" s="435"/>
      <c r="D12" s="435"/>
      <c r="E12" s="435"/>
      <c r="F12" s="435"/>
      <c r="G12" s="435"/>
      <c r="H12" s="435"/>
      <c r="I12" s="2">
        <v>5</v>
      </c>
    </row>
    <row r="13" spans="1:12" ht="32.1" customHeight="1">
      <c r="A13" s="435" t="s">
        <v>8</v>
      </c>
      <c r="B13" s="435"/>
      <c r="C13" s="435"/>
      <c r="D13" s="435"/>
      <c r="E13" s="435"/>
      <c r="F13" s="435"/>
      <c r="G13" s="435"/>
      <c r="H13" s="435"/>
      <c r="I13" s="3">
        <v>7</v>
      </c>
    </row>
    <row r="14" spans="1:12" ht="15.6" customHeight="1">
      <c r="A14" s="435" t="s">
        <v>9</v>
      </c>
      <c r="B14" s="435"/>
      <c r="C14" s="435"/>
      <c r="D14" s="435"/>
      <c r="E14" s="435"/>
      <c r="F14" s="435"/>
      <c r="G14" s="435"/>
      <c r="H14" s="435"/>
      <c r="I14" s="3">
        <v>8</v>
      </c>
    </row>
    <row r="15" spans="1:12" ht="33" customHeight="1">
      <c r="A15" s="435" t="s">
        <v>10</v>
      </c>
      <c r="B15" s="435"/>
      <c r="C15" s="435"/>
      <c r="D15" s="435"/>
      <c r="E15" s="435"/>
      <c r="F15" s="435"/>
      <c r="G15" s="435"/>
      <c r="H15" s="435"/>
      <c r="I15" s="3">
        <v>19</v>
      </c>
    </row>
    <row r="16" spans="1:12" ht="31.9" customHeight="1">
      <c r="A16" s="433" t="s">
        <v>11</v>
      </c>
      <c r="B16" s="433"/>
      <c r="C16" s="433"/>
      <c r="D16" s="433"/>
      <c r="E16" s="433"/>
      <c r="F16" s="433"/>
      <c r="G16" s="433"/>
      <c r="H16" s="433"/>
      <c r="I16" s="3">
        <v>20</v>
      </c>
      <c r="L16" s="4"/>
    </row>
    <row r="17" spans="1:9">
      <c r="A17" s="2"/>
      <c r="B17" s="2"/>
      <c r="C17" s="2"/>
      <c r="D17" s="2"/>
      <c r="E17" s="2"/>
      <c r="F17" s="2"/>
      <c r="G17" s="2"/>
      <c r="H17" s="2"/>
      <c r="I17" s="2"/>
    </row>
    <row r="18" spans="1:9">
      <c r="A18" s="2"/>
      <c r="B18" s="2"/>
      <c r="C18" s="2"/>
      <c r="D18" s="2"/>
      <c r="E18" s="2"/>
      <c r="F18" s="2"/>
      <c r="G18" s="2"/>
      <c r="H18" s="2"/>
      <c r="I18" s="2"/>
    </row>
    <row r="19" spans="1:9">
      <c r="A19" s="2"/>
      <c r="B19" s="2"/>
      <c r="C19" s="2"/>
      <c r="D19" s="2"/>
      <c r="E19" s="2"/>
      <c r="F19" s="2"/>
      <c r="G19" s="2"/>
      <c r="H19" s="2"/>
      <c r="I19" s="2"/>
    </row>
    <row r="20" spans="1:9">
      <c r="A20" s="2"/>
      <c r="B20" s="2"/>
      <c r="C20" s="2"/>
      <c r="D20" s="2"/>
      <c r="E20" s="2"/>
      <c r="F20" s="2"/>
      <c r="G20" s="2"/>
      <c r="H20" s="2"/>
      <c r="I20" s="2"/>
    </row>
  </sheetData>
  <mergeCells count="8">
    <mergeCell ref="A16:H16"/>
    <mergeCell ref="A6:I6"/>
    <mergeCell ref="A10:H10"/>
    <mergeCell ref="A11:H11"/>
    <mergeCell ref="A12:H12"/>
    <mergeCell ref="A13:H13"/>
    <mergeCell ref="A14:H14"/>
    <mergeCell ref="A15:H15"/>
  </mergeCells>
  <pageMargins left="0.7" right="0.7" top="0.75" bottom="0.75" header="0.3" footer="0.3"/>
  <pageSetup paperSize="9" scale="9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5DFAC7-15A4-4973-9347-FB9200DB13AF}">
  <sheetPr>
    <pageSetUpPr fitToPage="1"/>
  </sheetPr>
  <dimension ref="A1:L55"/>
  <sheetViews>
    <sheetView showGridLines="0" tabSelected="1" zoomScale="55" zoomScaleNormal="55" zoomScaleSheetLayoutView="55" zoomScalePageLayoutView="40" workbookViewId="0">
      <selection activeCell="A7" sqref="A7:J7"/>
    </sheetView>
  </sheetViews>
  <sheetFormatPr defaultColWidth="7.578125" defaultRowHeight="15.6"/>
  <cols>
    <col min="1" max="1" width="6.578125" style="20" customWidth="1"/>
    <col min="2" max="2" width="50.83984375" style="20" customWidth="1"/>
    <col min="3" max="3" width="16.68359375" style="21" customWidth="1"/>
    <col min="4" max="6" width="16.68359375" style="20" customWidth="1"/>
    <col min="7" max="7" width="17.578125" style="20" customWidth="1"/>
    <col min="8" max="8" width="18.68359375" style="20" customWidth="1"/>
    <col min="9" max="9" width="17.15625" style="20" customWidth="1"/>
    <col min="10" max="10" width="16.68359375" style="20" customWidth="1"/>
    <col min="11" max="11" width="8.26171875" style="20" bestFit="1" customWidth="1"/>
    <col min="12" max="188" width="7.578125" style="20"/>
    <col min="189" max="189" width="6.578125" style="20" customWidth="1"/>
    <col min="190" max="190" width="7.578125" style="20"/>
    <col min="191" max="191" width="7.41796875" style="20" customWidth="1"/>
    <col min="192" max="192" width="50.83984375" style="20" customWidth="1"/>
    <col min="193" max="193" width="12.83984375" style="20" customWidth="1"/>
    <col min="194" max="194" width="13" style="20" customWidth="1"/>
    <col min="195" max="195" width="14.41796875" style="20" customWidth="1"/>
    <col min="196" max="196" width="13.578125" style="20" customWidth="1"/>
    <col min="197" max="197" width="12.15625" style="20" customWidth="1"/>
    <col min="198" max="198" width="11.83984375" style="20" customWidth="1"/>
    <col min="199" max="199" width="3.83984375" style="20" customWidth="1"/>
    <col min="200" max="200" width="11.83984375" style="20" customWidth="1"/>
    <col min="201" max="201" width="12.41796875" style="20" customWidth="1"/>
    <col min="202" max="202" width="12.15625" style="20" customWidth="1"/>
    <col min="203" max="203" width="12.41796875" style="20" customWidth="1"/>
    <col min="204" max="204" width="11" style="20" customWidth="1"/>
    <col min="205" max="205" width="10.578125" style="20" customWidth="1"/>
    <col min="206" max="206" width="11.578125" style="20" customWidth="1"/>
    <col min="207" max="444" width="7.578125" style="20"/>
    <col min="445" max="445" width="6.578125" style="20" customWidth="1"/>
    <col min="446" max="446" width="7.578125" style="20"/>
    <col min="447" max="447" width="7.41796875" style="20" customWidth="1"/>
    <col min="448" max="448" width="50.83984375" style="20" customWidth="1"/>
    <col min="449" max="449" width="12.83984375" style="20" customWidth="1"/>
    <col min="450" max="450" width="13" style="20" customWidth="1"/>
    <col min="451" max="451" width="14.41796875" style="20" customWidth="1"/>
    <col min="452" max="452" width="13.578125" style="20" customWidth="1"/>
    <col min="453" max="453" width="12.15625" style="20" customWidth="1"/>
    <col min="454" max="454" width="11.83984375" style="20" customWidth="1"/>
    <col min="455" max="455" width="3.83984375" style="20" customWidth="1"/>
    <col min="456" max="456" width="11.83984375" style="20" customWidth="1"/>
    <col min="457" max="457" width="12.41796875" style="20" customWidth="1"/>
    <col min="458" max="458" width="12.15625" style="20" customWidth="1"/>
    <col min="459" max="459" width="12.41796875" style="20" customWidth="1"/>
    <col min="460" max="460" width="11" style="20" customWidth="1"/>
    <col min="461" max="461" width="10.578125" style="20" customWidth="1"/>
    <col min="462" max="462" width="11.578125" style="20" customWidth="1"/>
    <col min="463" max="700" width="7.578125" style="20"/>
    <col min="701" max="701" width="6.578125" style="20" customWidth="1"/>
    <col min="702" max="702" width="7.578125" style="20"/>
    <col min="703" max="703" width="7.41796875" style="20" customWidth="1"/>
    <col min="704" max="704" width="50.83984375" style="20" customWidth="1"/>
    <col min="705" max="705" width="12.83984375" style="20" customWidth="1"/>
    <col min="706" max="706" width="13" style="20" customWidth="1"/>
    <col min="707" max="707" width="14.41796875" style="20" customWidth="1"/>
    <col min="708" max="708" width="13.578125" style="20" customWidth="1"/>
    <col min="709" max="709" width="12.15625" style="20" customWidth="1"/>
    <col min="710" max="710" width="11.83984375" style="20" customWidth="1"/>
    <col min="711" max="711" width="3.83984375" style="20" customWidth="1"/>
    <col min="712" max="712" width="11.83984375" style="20" customWidth="1"/>
    <col min="713" max="713" width="12.41796875" style="20" customWidth="1"/>
    <col min="714" max="714" width="12.15625" style="20" customWidth="1"/>
    <col min="715" max="715" width="12.41796875" style="20" customWidth="1"/>
    <col min="716" max="716" width="11" style="20" customWidth="1"/>
    <col min="717" max="717" width="10.578125" style="20" customWidth="1"/>
    <col min="718" max="718" width="11.578125" style="20" customWidth="1"/>
    <col min="719" max="956" width="7.578125" style="20"/>
    <col min="957" max="957" width="6.578125" style="20" customWidth="1"/>
    <col min="958" max="958" width="7.578125" style="20"/>
    <col min="959" max="959" width="7.41796875" style="20" customWidth="1"/>
    <col min="960" max="960" width="50.83984375" style="20" customWidth="1"/>
    <col min="961" max="961" width="12.83984375" style="20" customWidth="1"/>
    <col min="962" max="962" width="13" style="20" customWidth="1"/>
    <col min="963" max="963" width="14.41796875" style="20" customWidth="1"/>
    <col min="964" max="964" width="13.578125" style="20" customWidth="1"/>
    <col min="965" max="965" width="12.15625" style="20" customWidth="1"/>
    <col min="966" max="966" width="11.83984375" style="20" customWidth="1"/>
    <col min="967" max="967" width="3.83984375" style="20" customWidth="1"/>
    <col min="968" max="968" width="11.83984375" style="20" customWidth="1"/>
    <col min="969" max="969" width="12.41796875" style="20" customWidth="1"/>
    <col min="970" max="970" width="12.15625" style="20" customWidth="1"/>
    <col min="971" max="971" width="12.41796875" style="20" customWidth="1"/>
    <col min="972" max="972" width="11" style="20" customWidth="1"/>
    <col min="973" max="973" width="10.578125" style="20" customWidth="1"/>
    <col min="974" max="974" width="11.578125" style="20" customWidth="1"/>
    <col min="975" max="1212" width="7.578125" style="20"/>
    <col min="1213" max="1213" width="6.578125" style="20" customWidth="1"/>
    <col min="1214" max="1214" width="7.578125" style="20"/>
    <col min="1215" max="1215" width="7.41796875" style="20" customWidth="1"/>
    <col min="1216" max="1216" width="50.83984375" style="20" customWidth="1"/>
    <col min="1217" max="1217" width="12.83984375" style="20" customWidth="1"/>
    <col min="1218" max="1218" width="13" style="20" customWidth="1"/>
    <col min="1219" max="1219" width="14.41796875" style="20" customWidth="1"/>
    <col min="1220" max="1220" width="13.578125" style="20" customWidth="1"/>
    <col min="1221" max="1221" width="12.15625" style="20" customWidth="1"/>
    <col min="1222" max="1222" width="11.83984375" style="20" customWidth="1"/>
    <col min="1223" max="1223" width="3.83984375" style="20" customWidth="1"/>
    <col min="1224" max="1224" width="11.83984375" style="20" customWidth="1"/>
    <col min="1225" max="1225" width="12.41796875" style="20" customWidth="1"/>
    <col min="1226" max="1226" width="12.15625" style="20" customWidth="1"/>
    <col min="1227" max="1227" width="12.41796875" style="20" customWidth="1"/>
    <col min="1228" max="1228" width="11" style="20" customWidth="1"/>
    <col min="1229" max="1229" width="10.578125" style="20" customWidth="1"/>
    <col min="1230" max="1230" width="11.578125" style="20" customWidth="1"/>
    <col min="1231" max="1468" width="7.578125" style="20"/>
    <col min="1469" max="1469" width="6.578125" style="20" customWidth="1"/>
    <col min="1470" max="1470" width="7.578125" style="20"/>
    <col min="1471" max="1471" width="7.41796875" style="20" customWidth="1"/>
    <col min="1472" max="1472" width="50.83984375" style="20" customWidth="1"/>
    <col min="1473" max="1473" width="12.83984375" style="20" customWidth="1"/>
    <col min="1474" max="1474" width="13" style="20" customWidth="1"/>
    <col min="1475" max="1475" width="14.41796875" style="20" customWidth="1"/>
    <col min="1476" max="1476" width="13.578125" style="20" customWidth="1"/>
    <col min="1477" max="1477" width="12.15625" style="20" customWidth="1"/>
    <col min="1478" max="1478" width="11.83984375" style="20" customWidth="1"/>
    <col min="1479" max="1479" width="3.83984375" style="20" customWidth="1"/>
    <col min="1480" max="1480" width="11.83984375" style="20" customWidth="1"/>
    <col min="1481" max="1481" width="12.41796875" style="20" customWidth="1"/>
    <col min="1482" max="1482" width="12.15625" style="20" customWidth="1"/>
    <col min="1483" max="1483" width="12.41796875" style="20" customWidth="1"/>
    <col min="1484" max="1484" width="11" style="20" customWidth="1"/>
    <col min="1485" max="1485" width="10.578125" style="20" customWidth="1"/>
    <col min="1486" max="1486" width="11.578125" style="20" customWidth="1"/>
    <col min="1487" max="1724" width="7.578125" style="20"/>
    <col min="1725" max="1725" width="6.578125" style="20" customWidth="1"/>
    <col min="1726" max="1726" width="7.578125" style="20"/>
    <col min="1727" max="1727" width="7.41796875" style="20" customWidth="1"/>
    <col min="1728" max="1728" width="50.83984375" style="20" customWidth="1"/>
    <col min="1729" max="1729" width="12.83984375" style="20" customWidth="1"/>
    <col min="1730" max="1730" width="13" style="20" customWidth="1"/>
    <col min="1731" max="1731" width="14.41796875" style="20" customWidth="1"/>
    <col min="1732" max="1732" width="13.578125" style="20" customWidth="1"/>
    <col min="1733" max="1733" width="12.15625" style="20" customWidth="1"/>
    <col min="1734" max="1734" width="11.83984375" style="20" customWidth="1"/>
    <col min="1735" max="1735" width="3.83984375" style="20" customWidth="1"/>
    <col min="1736" max="1736" width="11.83984375" style="20" customWidth="1"/>
    <col min="1737" max="1737" width="12.41796875" style="20" customWidth="1"/>
    <col min="1738" max="1738" width="12.15625" style="20" customWidth="1"/>
    <col min="1739" max="1739" width="12.41796875" style="20" customWidth="1"/>
    <col min="1740" max="1740" width="11" style="20" customWidth="1"/>
    <col min="1741" max="1741" width="10.578125" style="20" customWidth="1"/>
    <col min="1742" max="1742" width="11.578125" style="20" customWidth="1"/>
    <col min="1743" max="1980" width="7.578125" style="20"/>
    <col min="1981" max="1981" width="6.578125" style="20" customWidth="1"/>
    <col min="1982" max="1982" width="7.578125" style="20"/>
    <col min="1983" max="1983" width="7.41796875" style="20" customWidth="1"/>
    <col min="1984" max="1984" width="50.83984375" style="20" customWidth="1"/>
    <col min="1985" max="1985" width="12.83984375" style="20" customWidth="1"/>
    <col min="1986" max="1986" width="13" style="20" customWidth="1"/>
    <col min="1987" max="1987" width="14.41796875" style="20" customWidth="1"/>
    <col min="1988" max="1988" width="13.578125" style="20" customWidth="1"/>
    <col min="1989" max="1989" width="12.15625" style="20" customWidth="1"/>
    <col min="1990" max="1990" width="11.83984375" style="20" customWidth="1"/>
    <col min="1991" max="1991" width="3.83984375" style="20" customWidth="1"/>
    <col min="1992" max="1992" width="11.83984375" style="20" customWidth="1"/>
    <col min="1993" max="1993" width="12.41796875" style="20" customWidth="1"/>
    <col min="1994" max="1994" width="12.15625" style="20" customWidth="1"/>
    <col min="1995" max="1995" width="12.41796875" style="20" customWidth="1"/>
    <col min="1996" max="1996" width="11" style="20" customWidth="1"/>
    <col min="1997" max="1997" width="10.578125" style="20" customWidth="1"/>
    <col min="1998" max="1998" width="11.578125" style="20" customWidth="1"/>
    <col min="1999" max="2236" width="7.578125" style="20"/>
    <col min="2237" max="2237" width="6.578125" style="20" customWidth="1"/>
    <col min="2238" max="2238" width="7.578125" style="20"/>
    <col min="2239" max="2239" width="7.41796875" style="20" customWidth="1"/>
    <col min="2240" max="2240" width="50.83984375" style="20" customWidth="1"/>
    <col min="2241" max="2241" width="12.83984375" style="20" customWidth="1"/>
    <col min="2242" max="2242" width="13" style="20" customWidth="1"/>
    <col min="2243" max="2243" width="14.41796875" style="20" customWidth="1"/>
    <col min="2244" max="2244" width="13.578125" style="20" customWidth="1"/>
    <col min="2245" max="2245" width="12.15625" style="20" customWidth="1"/>
    <col min="2246" max="2246" width="11.83984375" style="20" customWidth="1"/>
    <col min="2247" max="2247" width="3.83984375" style="20" customWidth="1"/>
    <col min="2248" max="2248" width="11.83984375" style="20" customWidth="1"/>
    <col min="2249" max="2249" width="12.41796875" style="20" customWidth="1"/>
    <col min="2250" max="2250" width="12.15625" style="20" customWidth="1"/>
    <col min="2251" max="2251" width="12.41796875" style="20" customWidth="1"/>
    <col min="2252" max="2252" width="11" style="20" customWidth="1"/>
    <col min="2253" max="2253" width="10.578125" style="20" customWidth="1"/>
    <col min="2254" max="2254" width="11.578125" style="20" customWidth="1"/>
    <col min="2255" max="2492" width="7.578125" style="20"/>
    <col min="2493" max="2493" width="6.578125" style="20" customWidth="1"/>
    <col min="2494" max="2494" width="7.578125" style="20"/>
    <col min="2495" max="2495" width="7.41796875" style="20" customWidth="1"/>
    <col min="2496" max="2496" width="50.83984375" style="20" customWidth="1"/>
    <col min="2497" max="2497" width="12.83984375" style="20" customWidth="1"/>
    <col min="2498" max="2498" width="13" style="20" customWidth="1"/>
    <col min="2499" max="2499" width="14.41796875" style="20" customWidth="1"/>
    <col min="2500" max="2500" width="13.578125" style="20" customWidth="1"/>
    <col min="2501" max="2501" width="12.15625" style="20" customWidth="1"/>
    <col min="2502" max="2502" width="11.83984375" style="20" customWidth="1"/>
    <col min="2503" max="2503" width="3.83984375" style="20" customWidth="1"/>
    <col min="2504" max="2504" width="11.83984375" style="20" customWidth="1"/>
    <col min="2505" max="2505" width="12.41796875" style="20" customWidth="1"/>
    <col min="2506" max="2506" width="12.15625" style="20" customWidth="1"/>
    <col min="2507" max="2507" width="12.41796875" style="20" customWidth="1"/>
    <col min="2508" max="2508" width="11" style="20" customWidth="1"/>
    <col min="2509" max="2509" width="10.578125" style="20" customWidth="1"/>
    <col min="2510" max="2510" width="11.578125" style="20" customWidth="1"/>
    <col min="2511" max="2748" width="7.578125" style="20"/>
    <col min="2749" max="2749" width="6.578125" style="20" customWidth="1"/>
    <col min="2750" max="2750" width="7.578125" style="20"/>
    <col min="2751" max="2751" width="7.41796875" style="20" customWidth="1"/>
    <col min="2752" max="2752" width="50.83984375" style="20" customWidth="1"/>
    <col min="2753" max="2753" width="12.83984375" style="20" customWidth="1"/>
    <col min="2754" max="2754" width="13" style="20" customWidth="1"/>
    <col min="2755" max="2755" width="14.41796875" style="20" customWidth="1"/>
    <col min="2756" max="2756" width="13.578125" style="20" customWidth="1"/>
    <col min="2757" max="2757" width="12.15625" style="20" customWidth="1"/>
    <col min="2758" max="2758" width="11.83984375" style="20" customWidth="1"/>
    <col min="2759" max="2759" width="3.83984375" style="20" customWidth="1"/>
    <col min="2760" max="2760" width="11.83984375" style="20" customWidth="1"/>
    <col min="2761" max="2761" width="12.41796875" style="20" customWidth="1"/>
    <col min="2762" max="2762" width="12.15625" style="20" customWidth="1"/>
    <col min="2763" max="2763" width="12.41796875" style="20" customWidth="1"/>
    <col min="2764" max="2764" width="11" style="20" customWidth="1"/>
    <col min="2765" max="2765" width="10.578125" style="20" customWidth="1"/>
    <col min="2766" max="2766" width="11.578125" style="20" customWidth="1"/>
    <col min="2767" max="3004" width="7.578125" style="20"/>
    <col min="3005" max="3005" width="6.578125" style="20" customWidth="1"/>
    <col min="3006" max="3006" width="7.578125" style="20"/>
    <col min="3007" max="3007" width="7.41796875" style="20" customWidth="1"/>
    <col min="3008" max="3008" width="50.83984375" style="20" customWidth="1"/>
    <col min="3009" max="3009" width="12.83984375" style="20" customWidth="1"/>
    <col min="3010" max="3010" width="13" style="20" customWidth="1"/>
    <col min="3011" max="3011" width="14.41796875" style="20" customWidth="1"/>
    <col min="3012" max="3012" width="13.578125" style="20" customWidth="1"/>
    <col min="3013" max="3013" width="12.15625" style="20" customWidth="1"/>
    <col min="3014" max="3014" width="11.83984375" style="20" customWidth="1"/>
    <col min="3015" max="3015" width="3.83984375" style="20" customWidth="1"/>
    <col min="3016" max="3016" width="11.83984375" style="20" customWidth="1"/>
    <col min="3017" max="3017" width="12.41796875" style="20" customWidth="1"/>
    <col min="3018" max="3018" width="12.15625" style="20" customWidth="1"/>
    <col min="3019" max="3019" width="12.41796875" style="20" customWidth="1"/>
    <col min="3020" max="3020" width="11" style="20" customWidth="1"/>
    <col min="3021" max="3021" width="10.578125" style="20" customWidth="1"/>
    <col min="3022" max="3022" width="11.578125" style="20" customWidth="1"/>
    <col min="3023" max="3260" width="7.578125" style="20"/>
    <col min="3261" max="3261" width="6.578125" style="20" customWidth="1"/>
    <col min="3262" max="3262" width="7.578125" style="20"/>
    <col min="3263" max="3263" width="7.41796875" style="20" customWidth="1"/>
    <col min="3264" max="3264" width="50.83984375" style="20" customWidth="1"/>
    <col min="3265" max="3265" width="12.83984375" style="20" customWidth="1"/>
    <col min="3266" max="3266" width="13" style="20" customWidth="1"/>
    <col min="3267" max="3267" width="14.41796875" style="20" customWidth="1"/>
    <col min="3268" max="3268" width="13.578125" style="20" customWidth="1"/>
    <col min="3269" max="3269" width="12.15625" style="20" customWidth="1"/>
    <col min="3270" max="3270" width="11.83984375" style="20" customWidth="1"/>
    <col min="3271" max="3271" width="3.83984375" style="20" customWidth="1"/>
    <col min="3272" max="3272" width="11.83984375" style="20" customWidth="1"/>
    <col min="3273" max="3273" width="12.41796875" style="20" customWidth="1"/>
    <col min="3274" max="3274" width="12.15625" style="20" customWidth="1"/>
    <col min="3275" max="3275" width="12.41796875" style="20" customWidth="1"/>
    <col min="3276" max="3276" width="11" style="20" customWidth="1"/>
    <col min="3277" max="3277" width="10.578125" style="20" customWidth="1"/>
    <col min="3278" max="3278" width="11.578125" style="20" customWidth="1"/>
    <col min="3279" max="3516" width="7.578125" style="20"/>
    <col min="3517" max="3517" width="6.578125" style="20" customWidth="1"/>
    <col min="3518" max="3518" width="7.578125" style="20"/>
    <col min="3519" max="3519" width="7.41796875" style="20" customWidth="1"/>
    <col min="3520" max="3520" width="50.83984375" style="20" customWidth="1"/>
    <col min="3521" max="3521" width="12.83984375" style="20" customWidth="1"/>
    <col min="3522" max="3522" width="13" style="20" customWidth="1"/>
    <col min="3523" max="3523" width="14.41796875" style="20" customWidth="1"/>
    <col min="3524" max="3524" width="13.578125" style="20" customWidth="1"/>
    <col min="3525" max="3525" width="12.15625" style="20" customWidth="1"/>
    <col min="3526" max="3526" width="11.83984375" style="20" customWidth="1"/>
    <col min="3527" max="3527" width="3.83984375" style="20" customWidth="1"/>
    <col min="3528" max="3528" width="11.83984375" style="20" customWidth="1"/>
    <col min="3529" max="3529" width="12.41796875" style="20" customWidth="1"/>
    <col min="3530" max="3530" width="12.15625" style="20" customWidth="1"/>
    <col min="3531" max="3531" width="12.41796875" style="20" customWidth="1"/>
    <col min="3532" max="3532" width="11" style="20" customWidth="1"/>
    <col min="3533" max="3533" width="10.578125" style="20" customWidth="1"/>
    <col min="3534" max="3534" width="11.578125" style="20" customWidth="1"/>
    <col min="3535" max="3772" width="7.578125" style="20"/>
    <col min="3773" max="3773" width="6.578125" style="20" customWidth="1"/>
    <col min="3774" max="3774" width="7.578125" style="20"/>
    <col min="3775" max="3775" width="7.41796875" style="20" customWidth="1"/>
    <col min="3776" max="3776" width="50.83984375" style="20" customWidth="1"/>
    <col min="3777" max="3777" width="12.83984375" style="20" customWidth="1"/>
    <col min="3778" max="3778" width="13" style="20" customWidth="1"/>
    <col min="3779" max="3779" width="14.41796875" style="20" customWidth="1"/>
    <col min="3780" max="3780" width="13.578125" style="20" customWidth="1"/>
    <col min="3781" max="3781" width="12.15625" style="20" customWidth="1"/>
    <col min="3782" max="3782" width="11.83984375" style="20" customWidth="1"/>
    <col min="3783" max="3783" width="3.83984375" style="20" customWidth="1"/>
    <col min="3784" max="3784" width="11.83984375" style="20" customWidth="1"/>
    <col min="3785" max="3785" width="12.41796875" style="20" customWidth="1"/>
    <col min="3786" max="3786" width="12.15625" style="20" customWidth="1"/>
    <col min="3787" max="3787" width="12.41796875" style="20" customWidth="1"/>
    <col min="3788" max="3788" width="11" style="20" customWidth="1"/>
    <col min="3789" max="3789" width="10.578125" style="20" customWidth="1"/>
    <col min="3790" max="3790" width="11.578125" style="20" customWidth="1"/>
    <col min="3791" max="4028" width="7.578125" style="20"/>
    <col min="4029" max="4029" width="6.578125" style="20" customWidth="1"/>
    <col min="4030" max="4030" width="7.578125" style="20"/>
    <col min="4031" max="4031" width="7.41796875" style="20" customWidth="1"/>
    <col min="4032" max="4032" width="50.83984375" style="20" customWidth="1"/>
    <col min="4033" max="4033" width="12.83984375" style="20" customWidth="1"/>
    <col min="4034" max="4034" width="13" style="20" customWidth="1"/>
    <col min="4035" max="4035" width="14.41796875" style="20" customWidth="1"/>
    <col min="4036" max="4036" width="13.578125" style="20" customWidth="1"/>
    <col min="4037" max="4037" width="12.15625" style="20" customWidth="1"/>
    <col min="4038" max="4038" width="11.83984375" style="20" customWidth="1"/>
    <col min="4039" max="4039" width="3.83984375" style="20" customWidth="1"/>
    <col min="4040" max="4040" width="11.83984375" style="20" customWidth="1"/>
    <col min="4041" max="4041" width="12.41796875" style="20" customWidth="1"/>
    <col min="4042" max="4042" width="12.15625" style="20" customWidth="1"/>
    <col min="4043" max="4043" width="12.41796875" style="20" customWidth="1"/>
    <col min="4044" max="4044" width="11" style="20" customWidth="1"/>
    <col min="4045" max="4045" width="10.578125" style="20" customWidth="1"/>
    <col min="4046" max="4046" width="11.578125" style="20" customWidth="1"/>
    <col min="4047" max="4284" width="7.578125" style="20"/>
    <col min="4285" max="4285" width="6.578125" style="20" customWidth="1"/>
    <col min="4286" max="4286" width="7.578125" style="20"/>
    <col min="4287" max="4287" width="7.41796875" style="20" customWidth="1"/>
    <col min="4288" max="4288" width="50.83984375" style="20" customWidth="1"/>
    <col min="4289" max="4289" width="12.83984375" style="20" customWidth="1"/>
    <col min="4290" max="4290" width="13" style="20" customWidth="1"/>
    <col min="4291" max="4291" width="14.41796875" style="20" customWidth="1"/>
    <col min="4292" max="4292" width="13.578125" style="20" customWidth="1"/>
    <col min="4293" max="4293" width="12.15625" style="20" customWidth="1"/>
    <col min="4294" max="4294" width="11.83984375" style="20" customWidth="1"/>
    <col min="4295" max="4295" width="3.83984375" style="20" customWidth="1"/>
    <col min="4296" max="4296" width="11.83984375" style="20" customWidth="1"/>
    <col min="4297" max="4297" width="12.41796875" style="20" customWidth="1"/>
    <col min="4298" max="4298" width="12.15625" style="20" customWidth="1"/>
    <col min="4299" max="4299" width="12.41796875" style="20" customWidth="1"/>
    <col min="4300" max="4300" width="11" style="20" customWidth="1"/>
    <col min="4301" max="4301" width="10.578125" style="20" customWidth="1"/>
    <col min="4302" max="4302" width="11.578125" style="20" customWidth="1"/>
    <col min="4303" max="4540" width="7.578125" style="20"/>
    <col min="4541" max="4541" width="6.578125" style="20" customWidth="1"/>
    <col min="4542" max="4542" width="7.578125" style="20"/>
    <col min="4543" max="4543" width="7.41796875" style="20" customWidth="1"/>
    <col min="4544" max="4544" width="50.83984375" style="20" customWidth="1"/>
    <col min="4545" max="4545" width="12.83984375" style="20" customWidth="1"/>
    <col min="4546" max="4546" width="13" style="20" customWidth="1"/>
    <col min="4547" max="4547" width="14.41796875" style="20" customWidth="1"/>
    <col min="4548" max="4548" width="13.578125" style="20" customWidth="1"/>
    <col min="4549" max="4549" width="12.15625" style="20" customWidth="1"/>
    <col min="4550" max="4550" width="11.83984375" style="20" customWidth="1"/>
    <col min="4551" max="4551" width="3.83984375" style="20" customWidth="1"/>
    <col min="4552" max="4552" width="11.83984375" style="20" customWidth="1"/>
    <col min="4553" max="4553" width="12.41796875" style="20" customWidth="1"/>
    <col min="4554" max="4554" width="12.15625" style="20" customWidth="1"/>
    <col min="4555" max="4555" width="12.41796875" style="20" customWidth="1"/>
    <col min="4556" max="4556" width="11" style="20" customWidth="1"/>
    <col min="4557" max="4557" width="10.578125" style="20" customWidth="1"/>
    <col min="4558" max="4558" width="11.578125" style="20" customWidth="1"/>
    <col min="4559" max="4796" width="7.578125" style="20"/>
    <col min="4797" max="4797" width="6.578125" style="20" customWidth="1"/>
    <col min="4798" max="4798" width="7.578125" style="20"/>
    <col min="4799" max="4799" width="7.41796875" style="20" customWidth="1"/>
    <col min="4800" max="4800" width="50.83984375" style="20" customWidth="1"/>
    <col min="4801" max="4801" width="12.83984375" style="20" customWidth="1"/>
    <col min="4802" max="4802" width="13" style="20" customWidth="1"/>
    <col min="4803" max="4803" width="14.41796875" style="20" customWidth="1"/>
    <col min="4804" max="4804" width="13.578125" style="20" customWidth="1"/>
    <col min="4805" max="4805" width="12.15625" style="20" customWidth="1"/>
    <col min="4806" max="4806" width="11.83984375" style="20" customWidth="1"/>
    <col min="4807" max="4807" width="3.83984375" style="20" customWidth="1"/>
    <col min="4808" max="4808" width="11.83984375" style="20" customWidth="1"/>
    <col min="4809" max="4809" width="12.41796875" style="20" customWidth="1"/>
    <col min="4810" max="4810" width="12.15625" style="20" customWidth="1"/>
    <col min="4811" max="4811" width="12.41796875" style="20" customWidth="1"/>
    <col min="4812" max="4812" width="11" style="20" customWidth="1"/>
    <col min="4813" max="4813" width="10.578125" style="20" customWidth="1"/>
    <col min="4814" max="4814" width="11.578125" style="20" customWidth="1"/>
    <col min="4815" max="5052" width="7.578125" style="20"/>
    <col min="5053" max="5053" width="6.578125" style="20" customWidth="1"/>
    <col min="5054" max="5054" width="7.578125" style="20"/>
    <col min="5055" max="5055" width="7.41796875" style="20" customWidth="1"/>
    <col min="5056" max="5056" width="50.83984375" style="20" customWidth="1"/>
    <col min="5057" max="5057" width="12.83984375" style="20" customWidth="1"/>
    <col min="5058" max="5058" width="13" style="20" customWidth="1"/>
    <col min="5059" max="5059" width="14.41796875" style="20" customWidth="1"/>
    <col min="5060" max="5060" width="13.578125" style="20" customWidth="1"/>
    <col min="5061" max="5061" width="12.15625" style="20" customWidth="1"/>
    <col min="5062" max="5062" width="11.83984375" style="20" customWidth="1"/>
    <col min="5063" max="5063" width="3.83984375" style="20" customWidth="1"/>
    <col min="5064" max="5064" width="11.83984375" style="20" customWidth="1"/>
    <col min="5065" max="5065" width="12.41796875" style="20" customWidth="1"/>
    <col min="5066" max="5066" width="12.15625" style="20" customWidth="1"/>
    <col min="5067" max="5067" width="12.41796875" style="20" customWidth="1"/>
    <col min="5068" max="5068" width="11" style="20" customWidth="1"/>
    <col min="5069" max="5069" width="10.578125" style="20" customWidth="1"/>
    <col min="5070" max="5070" width="11.578125" style="20" customWidth="1"/>
    <col min="5071" max="5308" width="7.578125" style="20"/>
    <col min="5309" max="5309" width="6.578125" style="20" customWidth="1"/>
    <col min="5310" max="5310" width="7.578125" style="20"/>
    <col min="5311" max="5311" width="7.41796875" style="20" customWidth="1"/>
    <col min="5312" max="5312" width="50.83984375" style="20" customWidth="1"/>
    <col min="5313" max="5313" width="12.83984375" style="20" customWidth="1"/>
    <col min="5314" max="5314" width="13" style="20" customWidth="1"/>
    <col min="5315" max="5315" width="14.41796875" style="20" customWidth="1"/>
    <col min="5316" max="5316" width="13.578125" style="20" customWidth="1"/>
    <col min="5317" max="5317" width="12.15625" style="20" customWidth="1"/>
    <col min="5318" max="5318" width="11.83984375" style="20" customWidth="1"/>
    <col min="5319" max="5319" width="3.83984375" style="20" customWidth="1"/>
    <col min="5320" max="5320" width="11.83984375" style="20" customWidth="1"/>
    <col min="5321" max="5321" width="12.41796875" style="20" customWidth="1"/>
    <col min="5322" max="5322" width="12.15625" style="20" customWidth="1"/>
    <col min="5323" max="5323" width="12.41796875" style="20" customWidth="1"/>
    <col min="5324" max="5324" width="11" style="20" customWidth="1"/>
    <col min="5325" max="5325" width="10.578125" style="20" customWidth="1"/>
    <col min="5326" max="5326" width="11.578125" style="20" customWidth="1"/>
    <col min="5327" max="5564" width="7.578125" style="20"/>
    <col min="5565" max="5565" width="6.578125" style="20" customWidth="1"/>
    <col min="5566" max="5566" width="7.578125" style="20"/>
    <col min="5567" max="5567" width="7.41796875" style="20" customWidth="1"/>
    <col min="5568" max="5568" width="50.83984375" style="20" customWidth="1"/>
    <col min="5569" max="5569" width="12.83984375" style="20" customWidth="1"/>
    <col min="5570" max="5570" width="13" style="20" customWidth="1"/>
    <col min="5571" max="5571" width="14.41796875" style="20" customWidth="1"/>
    <col min="5572" max="5572" width="13.578125" style="20" customWidth="1"/>
    <col min="5573" max="5573" width="12.15625" style="20" customWidth="1"/>
    <col min="5574" max="5574" width="11.83984375" style="20" customWidth="1"/>
    <col min="5575" max="5575" width="3.83984375" style="20" customWidth="1"/>
    <col min="5576" max="5576" width="11.83984375" style="20" customWidth="1"/>
    <col min="5577" max="5577" width="12.41796875" style="20" customWidth="1"/>
    <col min="5578" max="5578" width="12.15625" style="20" customWidth="1"/>
    <col min="5579" max="5579" width="12.41796875" style="20" customWidth="1"/>
    <col min="5580" max="5580" width="11" style="20" customWidth="1"/>
    <col min="5581" max="5581" width="10.578125" style="20" customWidth="1"/>
    <col min="5582" max="5582" width="11.578125" style="20" customWidth="1"/>
    <col min="5583" max="5820" width="7.578125" style="20"/>
    <col min="5821" max="5821" width="6.578125" style="20" customWidth="1"/>
    <col min="5822" max="5822" width="7.578125" style="20"/>
    <col min="5823" max="5823" width="7.41796875" style="20" customWidth="1"/>
    <col min="5824" max="5824" width="50.83984375" style="20" customWidth="1"/>
    <col min="5825" max="5825" width="12.83984375" style="20" customWidth="1"/>
    <col min="5826" max="5826" width="13" style="20" customWidth="1"/>
    <col min="5827" max="5827" width="14.41796875" style="20" customWidth="1"/>
    <col min="5828" max="5828" width="13.578125" style="20" customWidth="1"/>
    <col min="5829" max="5829" width="12.15625" style="20" customWidth="1"/>
    <col min="5830" max="5830" width="11.83984375" style="20" customWidth="1"/>
    <col min="5831" max="5831" width="3.83984375" style="20" customWidth="1"/>
    <col min="5832" max="5832" width="11.83984375" style="20" customWidth="1"/>
    <col min="5833" max="5833" width="12.41796875" style="20" customWidth="1"/>
    <col min="5834" max="5834" width="12.15625" style="20" customWidth="1"/>
    <col min="5835" max="5835" width="12.41796875" style="20" customWidth="1"/>
    <col min="5836" max="5836" width="11" style="20" customWidth="1"/>
    <col min="5837" max="5837" width="10.578125" style="20" customWidth="1"/>
    <col min="5838" max="5838" width="11.578125" style="20" customWidth="1"/>
    <col min="5839" max="6076" width="7.578125" style="20"/>
    <col min="6077" max="6077" width="6.578125" style="20" customWidth="1"/>
    <col min="6078" max="6078" width="7.578125" style="20"/>
    <col min="6079" max="6079" width="7.41796875" style="20" customWidth="1"/>
    <col min="6080" max="6080" width="50.83984375" style="20" customWidth="1"/>
    <col min="6081" max="6081" width="12.83984375" style="20" customWidth="1"/>
    <col min="6082" max="6082" width="13" style="20" customWidth="1"/>
    <col min="6083" max="6083" width="14.41796875" style="20" customWidth="1"/>
    <col min="6084" max="6084" width="13.578125" style="20" customWidth="1"/>
    <col min="6085" max="6085" width="12.15625" style="20" customWidth="1"/>
    <col min="6086" max="6086" width="11.83984375" style="20" customWidth="1"/>
    <col min="6087" max="6087" width="3.83984375" style="20" customWidth="1"/>
    <col min="6088" max="6088" width="11.83984375" style="20" customWidth="1"/>
    <col min="6089" max="6089" width="12.41796875" style="20" customWidth="1"/>
    <col min="6090" max="6090" width="12.15625" style="20" customWidth="1"/>
    <col min="6091" max="6091" width="12.41796875" style="20" customWidth="1"/>
    <col min="6092" max="6092" width="11" style="20" customWidth="1"/>
    <col min="6093" max="6093" width="10.578125" style="20" customWidth="1"/>
    <col min="6094" max="6094" width="11.578125" style="20" customWidth="1"/>
    <col min="6095" max="6332" width="7.578125" style="20"/>
    <col min="6333" max="6333" width="6.578125" style="20" customWidth="1"/>
    <col min="6334" max="6334" width="7.578125" style="20"/>
    <col min="6335" max="6335" width="7.41796875" style="20" customWidth="1"/>
    <col min="6336" max="6336" width="50.83984375" style="20" customWidth="1"/>
    <col min="6337" max="6337" width="12.83984375" style="20" customWidth="1"/>
    <col min="6338" max="6338" width="13" style="20" customWidth="1"/>
    <col min="6339" max="6339" width="14.41796875" style="20" customWidth="1"/>
    <col min="6340" max="6340" width="13.578125" style="20" customWidth="1"/>
    <col min="6341" max="6341" width="12.15625" style="20" customWidth="1"/>
    <col min="6342" max="6342" width="11.83984375" style="20" customWidth="1"/>
    <col min="6343" max="6343" width="3.83984375" style="20" customWidth="1"/>
    <col min="6344" max="6344" width="11.83984375" style="20" customWidth="1"/>
    <col min="6345" max="6345" width="12.41796875" style="20" customWidth="1"/>
    <col min="6346" max="6346" width="12.15625" style="20" customWidth="1"/>
    <col min="6347" max="6347" width="12.41796875" style="20" customWidth="1"/>
    <col min="6348" max="6348" width="11" style="20" customWidth="1"/>
    <col min="6349" max="6349" width="10.578125" style="20" customWidth="1"/>
    <col min="6350" max="6350" width="11.578125" style="20" customWidth="1"/>
    <col min="6351" max="6588" width="7.578125" style="20"/>
    <col min="6589" max="6589" width="6.578125" style="20" customWidth="1"/>
    <col min="6590" max="6590" width="7.578125" style="20"/>
    <col min="6591" max="6591" width="7.41796875" style="20" customWidth="1"/>
    <col min="6592" max="6592" width="50.83984375" style="20" customWidth="1"/>
    <col min="6593" max="6593" width="12.83984375" style="20" customWidth="1"/>
    <col min="6594" max="6594" width="13" style="20" customWidth="1"/>
    <col min="6595" max="6595" width="14.41796875" style="20" customWidth="1"/>
    <col min="6596" max="6596" width="13.578125" style="20" customWidth="1"/>
    <col min="6597" max="6597" width="12.15625" style="20" customWidth="1"/>
    <col min="6598" max="6598" width="11.83984375" style="20" customWidth="1"/>
    <col min="6599" max="6599" width="3.83984375" style="20" customWidth="1"/>
    <col min="6600" max="6600" width="11.83984375" style="20" customWidth="1"/>
    <col min="6601" max="6601" width="12.41796875" style="20" customWidth="1"/>
    <col min="6602" max="6602" width="12.15625" style="20" customWidth="1"/>
    <col min="6603" max="6603" width="12.41796875" style="20" customWidth="1"/>
    <col min="6604" max="6604" width="11" style="20" customWidth="1"/>
    <col min="6605" max="6605" width="10.578125" style="20" customWidth="1"/>
    <col min="6606" max="6606" width="11.578125" style="20" customWidth="1"/>
    <col min="6607" max="6844" width="7.578125" style="20"/>
    <col min="6845" max="6845" width="6.578125" style="20" customWidth="1"/>
    <col min="6846" max="6846" width="7.578125" style="20"/>
    <col min="6847" max="6847" width="7.41796875" style="20" customWidth="1"/>
    <col min="6848" max="6848" width="50.83984375" style="20" customWidth="1"/>
    <col min="6849" max="6849" width="12.83984375" style="20" customWidth="1"/>
    <col min="6850" max="6850" width="13" style="20" customWidth="1"/>
    <col min="6851" max="6851" width="14.41796875" style="20" customWidth="1"/>
    <col min="6852" max="6852" width="13.578125" style="20" customWidth="1"/>
    <col min="6853" max="6853" width="12.15625" style="20" customWidth="1"/>
    <col min="6854" max="6854" width="11.83984375" style="20" customWidth="1"/>
    <col min="6855" max="6855" width="3.83984375" style="20" customWidth="1"/>
    <col min="6856" max="6856" width="11.83984375" style="20" customWidth="1"/>
    <col min="6857" max="6857" width="12.41796875" style="20" customWidth="1"/>
    <col min="6858" max="6858" width="12.15625" style="20" customWidth="1"/>
    <col min="6859" max="6859" width="12.41796875" style="20" customWidth="1"/>
    <col min="6860" max="6860" width="11" style="20" customWidth="1"/>
    <col min="6861" max="6861" width="10.578125" style="20" customWidth="1"/>
    <col min="6862" max="6862" width="11.578125" style="20" customWidth="1"/>
    <col min="6863" max="7100" width="7.578125" style="20"/>
    <col min="7101" max="7101" width="6.578125" style="20" customWidth="1"/>
    <col min="7102" max="7102" width="7.578125" style="20"/>
    <col min="7103" max="7103" width="7.41796875" style="20" customWidth="1"/>
    <col min="7104" max="7104" width="50.83984375" style="20" customWidth="1"/>
    <col min="7105" max="7105" width="12.83984375" style="20" customWidth="1"/>
    <col min="7106" max="7106" width="13" style="20" customWidth="1"/>
    <col min="7107" max="7107" width="14.41796875" style="20" customWidth="1"/>
    <col min="7108" max="7108" width="13.578125" style="20" customWidth="1"/>
    <col min="7109" max="7109" width="12.15625" style="20" customWidth="1"/>
    <col min="7110" max="7110" width="11.83984375" style="20" customWidth="1"/>
    <col min="7111" max="7111" width="3.83984375" style="20" customWidth="1"/>
    <col min="7112" max="7112" width="11.83984375" style="20" customWidth="1"/>
    <col min="7113" max="7113" width="12.41796875" style="20" customWidth="1"/>
    <col min="7114" max="7114" width="12.15625" style="20" customWidth="1"/>
    <col min="7115" max="7115" width="12.41796875" style="20" customWidth="1"/>
    <col min="7116" max="7116" width="11" style="20" customWidth="1"/>
    <col min="7117" max="7117" width="10.578125" style="20" customWidth="1"/>
    <col min="7118" max="7118" width="11.578125" style="20" customWidth="1"/>
    <col min="7119" max="7356" width="7.578125" style="20"/>
    <col min="7357" max="7357" width="6.578125" style="20" customWidth="1"/>
    <col min="7358" max="7358" width="7.578125" style="20"/>
    <col min="7359" max="7359" width="7.41796875" style="20" customWidth="1"/>
    <col min="7360" max="7360" width="50.83984375" style="20" customWidth="1"/>
    <col min="7361" max="7361" width="12.83984375" style="20" customWidth="1"/>
    <col min="7362" max="7362" width="13" style="20" customWidth="1"/>
    <col min="7363" max="7363" width="14.41796875" style="20" customWidth="1"/>
    <col min="7364" max="7364" width="13.578125" style="20" customWidth="1"/>
    <col min="7365" max="7365" width="12.15625" style="20" customWidth="1"/>
    <col min="7366" max="7366" width="11.83984375" style="20" customWidth="1"/>
    <col min="7367" max="7367" width="3.83984375" style="20" customWidth="1"/>
    <col min="7368" max="7368" width="11.83984375" style="20" customWidth="1"/>
    <col min="7369" max="7369" width="12.41796875" style="20" customWidth="1"/>
    <col min="7370" max="7370" width="12.15625" style="20" customWidth="1"/>
    <col min="7371" max="7371" width="12.41796875" style="20" customWidth="1"/>
    <col min="7372" max="7372" width="11" style="20" customWidth="1"/>
    <col min="7373" max="7373" width="10.578125" style="20" customWidth="1"/>
    <col min="7374" max="7374" width="11.578125" style="20" customWidth="1"/>
    <col min="7375" max="7612" width="7.578125" style="20"/>
    <col min="7613" max="7613" width="6.578125" style="20" customWidth="1"/>
    <col min="7614" max="7614" width="7.578125" style="20"/>
    <col min="7615" max="7615" width="7.41796875" style="20" customWidth="1"/>
    <col min="7616" max="7616" width="50.83984375" style="20" customWidth="1"/>
    <col min="7617" max="7617" width="12.83984375" style="20" customWidth="1"/>
    <col min="7618" max="7618" width="13" style="20" customWidth="1"/>
    <col min="7619" max="7619" width="14.41796875" style="20" customWidth="1"/>
    <col min="7620" max="7620" width="13.578125" style="20" customWidth="1"/>
    <col min="7621" max="7621" width="12.15625" style="20" customWidth="1"/>
    <col min="7622" max="7622" width="11.83984375" style="20" customWidth="1"/>
    <col min="7623" max="7623" width="3.83984375" style="20" customWidth="1"/>
    <col min="7624" max="7624" width="11.83984375" style="20" customWidth="1"/>
    <col min="7625" max="7625" width="12.41796875" style="20" customWidth="1"/>
    <col min="7626" max="7626" width="12.15625" style="20" customWidth="1"/>
    <col min="7627" max="7627" width="12.41796875" style="20" customWidth="1"/>
    <col min="7628" max="7628" width="11" style="20" customWidth="1"/>
    <col min="7629" max="7629" width="10.578125" style="20" customWidth="1"/>
    <col min="7630" max="7630" width="11.578125" style="20" customWidth="1"/>
    <col min="7631" max="7868" width="7.578125" style="20"/>
    <col min="7869" max="7869" width="6.578125" style="20" customWidth="1"/>
    <col min="7870" max="7870" width="7.578125" style="20"/>
    <col min="7871" max="7871" width="7.41796875" style="20" customWidth="1"/>
    <col min="7872" max="7872" width="50.83984375" style="20" customWidth="1"/>
    <col min="7873" max="7873" width="12.83984375" style="20" customWidth="1"/>
    <col min="7874" max="7874" width="13" style="20" customWidth="1"/>
    <col min="7875" max="7875" width="14.41796875" style="20" customWidth="1"/>
    <col min="7876" max="7876" width="13.578125" style="20" customWidth="1"/>
    <col min="7877" max="7877" width="12.15625" style="20" customWidth="1"/>
    <col min="7878" max="7878" width="11.83984375" style="20" customWidth="1"/>
    <col min="7879" max="7879" width="3.83984375" style="20" customWidth="1"/>
    <col min="7880" max="7880" width="11.83984375" style="20" customWidth="1"/>
    <col min="7881" max="7881" width="12.41796875" style="20" customWidth="1"/>
    <col min="7882" max="7882" width="12.15625" style="20" customWidth="1"/>
    <col min="7883" max="7883" width="12.41796875" style="20" customWidth="1"/>
    <col min="7884" max="7884" width="11" style="20" customWidth="1"/>
    <col min="7885" max="7885" width="10.578125" style="20" customWidth="1"/>
    <col min="7886" max="7886" width="11.578125" style="20" customWidth="1"/>
    <col min="7887" max="8124" width="7.578125" style="20"/>
    <col min="8125" max="8125" width="6.578125" style="20" customWidth="1"/>
    <col min="8126" max="8126" width="7.578125" style="20"/>
    <col min="8127" max="8127" width="7.41796875" style="20" customWidth="1"/>
    <col min="8128" max="8128" width="50.83984375" style="20" customWidth="1"/>
    <col min="8129" max="8129" width="12.83984375" style="20" customWidth="1"/>
    <col min="8130" max="8130" width="13" style="20" customWidth="1"/>
    <col min="8131" max="8131" width="14.41796875" style="20" customWidth="1"/>
    <col min="8132" max="8132" width="13.578125" style="20" customWidth="1"/>
    <col min="8133" max="8133" width="12.15625" style="20" customWidth="1"/>
    <col min="8134" max="8134" width="11.83984375" style="20" customWidth="1"/>
    <col min="8135" max="8135" width="3.83984375" style="20" customWidth="1"/>
    <col min="8136" max="8136" width="11.83984375" style="20" customWidth="1"/>
    <col min="8137" max="8137" width="12.41796875" style="20" customWidth="1"/>
    <col min="8138" max="8138" width="12.15625" style="20" customWidth="1"/>
    <col min="8139" max="8139" width="12.41796875" style="20" customWidth="1"/>
    <col min="8140" max="8140" width="11" style="20" customWidth="1"/>
    <col min="8141" max="8141" width="10.578125" style="20" customWidth="1"/>
    <col min="8142" max="8142" width="11.578125" style="20" customWidth="1"/>
    <col min="8143" max="8380" width="7.578125" style="20"/>
    <col min="8381" max="8381" width="6.578125" style="20" customWidth="1"/>
    <col min="8382" max="8382" width="7.578125" style="20"/>
    <col min="8383" max="8383" width="7.41796875" style="20" customWidth="1"/>
    <col min="8384" max="8384" width="50.83984375" style="20" customWidth="1"/>
    <col min="8385" max="8385" width="12.83984375" style="20" customWidth="1"/>
    <col min="8386" max="8386" width="13" style="20" customWidth="1"/>
    <col min="8387" max="8387" width="14.41796875" style="20" customWidth="1"/>
    <col min="8388" max="8388" width="13.578125" style="20" customWidth="1"/>
    <col min="8389" max="8389" width="12.15625" style="20" customWidth="1"/>
    <col min="8390" max="8390" width="11.83984375" style="20" customWidth="1"/>
    <col min="8391" max="8391" width="3.83984375" style="20" customWidth="1"/>
    <col min="8392" max="8392" width="11.83984375" style="20" customWidth="1"/>
    <col min="8393" max="8393" width="12.41796875" style="20" customWidth="1"/>
    <col min="8394" max="8394" width="12.15625" style="20" customWidth="1"/>
    <col min="8395" max="8395" width="12.41796875" style="20" customWidth="1"/>
    <col min="8396" max="8396" width="11" style="20" customWidth="1"/>
    <col min="8397" max="8397" width="10.578125" style="20" customWidth="1"/>
    <col min="8398" max="8398" width="11.578125" style="20" customWidth="1"/>
    <col min="8399" max="8636" width="7.578125" style="20"/>
    <col min="8637" max="8637" width="6.578125" style="20" customWidth="1"/>
    <col min="8638" max="8638" width="7.578125" style="20"/>
    <col min="8639" max="8639" width="7.41796875" style="20" customWidth="1"/>
    <col min="8640" max="8640" width="50.83984375" style="20" customWidth="1"/>
    <col min="8641" max="8641" width="12.83984375" style="20" customWidth="1"/>
    <col min="8642" max="8642" width="13" style="20" customWidth="1"/>
    <col min="8643" max="8643" width="14.41796875" style="20" customWidth="1"/>
    <col min="8644" max="8644" width="13.578125" style="20" customWidth="1"/>
    <col min="8645" max="8645" width="12.15625" style="20" customWidth="1"/>
    <col min="8646" max="8646" width="11.83984375" style="20" customWidth="1"/>
    <col min="8647" max="8647" width="3.83984375" style="20" customWidth="1"/>
    <col min="8648" max="8648" width="11.83984375" style="20" customWidth="1"/>
    <col min="8649" max="8649" width="12.41796875" style="20" customWidth="1"/>
    <col min="8650" max="8650" width="12.15625" style="20" customWidth="1"/>
    <col min="8651" max="8651" width="12.41796875" style="20" customWidth="1"/>
    <col min="8652" max="8652" width="11" style="20" customWidth="1"/>
    <col min="8653" max="8653" width="10.578125" style="20" customWidth="1"/>
    <col min="8654" max="8654" width="11.578125" style="20" customWidth="1"/>
    <col min="8655" max="8892" width="7.578125" style="20"/>
    <col min="8893" max="8893" width="6.578125" style="20" customWidth="1"/>
    <col min="8894" max="8894" width="7.578125" style="20"/>
    <col min="8895" max="8895" width="7.41796875" style="20" customWidth="1"/>
    <col min="8896" max="8896" width="50.83984375" style="20" customWidth="1"/>
    <col min="8897" max="8897" width="12.83984375" style="20" customWidth="1"/>
    <col min="8898" max="8898" width="13" style="20" customWidth="1"/>
    <col min="8899" max="8899" width="14.41796875" style="20" customWidth="1"/>
    <col min="8900" max="8900" width="13.578125" style="20" customWidth="1"/>
    <col min="8901" max="8901" width="12.15625" style="20" customWidth="1"/>
    <col min="8902" max="8902" width="11.83984375" style="20" customWidth="1"/>
    <col min="8903" max="8903" width="3.83984375" style="20" customWidth="1"/>
    <col min="8904" max="8904" width="11.83984375" style="20" customWidth="1"/>
    <col min="8905" max="8905" width="12.41796875" style="20" customWidth="1"/>
    <col min="8906" max="8906" width="12.15625" style="20" customWidth="1"/>
    <col min="8907" max="8907" width="12.41796875" style="20" customWidth="1"/>
    <col min="8908" max="8908" width="11" style="20" customWidth="1"/>
    <col min="8909" max="8909" width="10.578125" style="20" customWidth="1"/>
    <col min="8910" max="8910" width="11.578125" style="20" customWidth="1"/>
    <col min="8911" max="9148" width="7.578125" style="20"/>
    <col min="9149" max="9149" width="6.578125" style="20" customWidth="1"/>
    <col min="9150" max="9150" width="7.578125" style="20"/>
    <col min="9151" max="9151" width="7.41796875" style="20" customWidth="1"/>
    <col min="9152" max="9152" width="50.83984375" style="20" customWidth="1"/>
    <col min="9153" max="9153" width="12.83984375" style="20" customWidth="1"/>
    <col min="9154" max="9154" width="13" style="20" customWidth="1"/>
    <col min="9155" max="9155" width="14.41796875" style="20" customWidth="1"/>
    <col min="9156" max="9156" width="13.578125" style="20" customWidth="1"/>
    <col min="9157" max="9157" width="12.15625" style="20" customWidth="1"/>
    <col min="9158" max="9158" width="11.83984375" style="20" customWidth="1"/>
    <col min="9159" max="9159" width="3.83984375" style="20" customWidth="1"/>
    <col min="9160" max="9160" width="11.83984375" style="20" customWidth="1"/>
    <col min="9161" max="9161" width="12.41796875" style="20" customWidth="1"/>
    <col min="9162" max="9162" width="12.15625" style="20" customWidth="1"/>
    <col min="9163" max="9163" width="12.41796875" style="20" customWidth="1"/>
    <col min="9164" max="9164" width="11" style="20" customWidth="1"/>
    <col min="9165" max="9165" width="10.578125" style="20" customWidth="1"/>
    <col min="9166" max="9166" width="11.578125" style="20" customWidth="1"/>
    <col min="9167" max="9404" width="7.578125" style="20"/>
    <col min="9405" max="9405" width="6.578125" style="20" customWidth="1"/>
    <col min="9406" max="9406" width="7.578125" style="20"/>
    <col min="9407" max="9407" width="7.41796875" style="20" customWidth="1"/>
    <col min="9408" max="9408" width="50.83984375" style="20" customWidth="1"/>
    <col min="9409" max="9409" width="12.83984375" style="20" customWidth="1"/>
    <col min="9410" max="9410" width="13" style="20" customWidth="1"/>
    <col min="9411" max="9411" width="14.41796875" style="20" customWidth="1"/>
    <col min="9412" max="9412" width="13.578125" style="20" customWidth="1"/>
    <col min="9413" max="9413" width="12.15625" style="20" customWidth="1"/>
    <col min="9414" max="9414" width="11.83984375" style="20" customWidth="1"/>
    <col min="9415" max="9415" width="3.83984375" style="20" customWidth="1"/>
    <col min="9416" max="9416" width="11.83984375" style="20" customWidth="1"/>
    <col min="9417" max="9417" width="12.41796875" style="20" customWidth="1"/>
    <col min="9418" max="9418" width="12.15625" style="20" customWidth="1"/>
    <col min="9419" max="9419" width="12.41796875" style="20" customWidth="1"/>
    <col min="9420" max="9420" width="11" style="20" customWidth="1"/>
    <col min="9421" max="9421" width="10.578125" style="20" customWidth="1"/>
    <col min="9422" max="9422" width="11.578125" style="20" customWidth="1"/>
    <col min="9423" max="9660" width="7.578125" style="20"/>
    <col min="9661" max="9661" width="6.578125" style="20" customWidth="1"/>
    <col min="9662" max="9662" width="7.578125" style="20"/>
    <col min="9663" max="9663" width="7.41796875" style="20" customWidth="1"/>
    <col min="9664" max="9664" width="50.83984375" style="20" customWidth="1"/>
    <col min="9665" max="9665" width="12.83984375" style="20" customWidth="1"/>
    <col min="9666" max="9666" width="13" style="20" customWidth="1"/>
    <col min="9667" max="9667" width="14.41796875" style="20" customWidth="1"/>
    <col min="9668" max="9668" width="13.578125" style="20" customWidth="1"/>
    <col min="9669" max="9669" width="12.15625" style="20" customWidth="1"/>
    <col min="9670" max="9670" width="11.83984375" style="20" customWidth="1"/>
    <col min="9671" max="9671" width="3.83984375" style="20" customWidth="1"/>
    <col min="9672" max="9672" width="11.83984375" style="20" customWidth="1"/>
    <col min="9673" max="9673" width="12.41796875" style="20" customWidth="1"/>
    <col min="9674" max="9674" width="12.15625" style="20" customWidth="1"/>
    <col min="9675" max="9675" width="12.41796875" style="20" customWidth="1"/>
    <col min="9676" max="9676" width="11" style="20" customWidth="1"/>
    <col min="9677" max="9677" width="10.578125" style="20" customWidth="1"/>
    <col min="9678" max="9678" width="11.578125" style="20" customWidth="1"/>
    <col min="9679" max="9916" width="7.578125" style="20"/>
    <col min="9917" max="9917" width="6.578125" style="20" customWidth="1"/>
    <col min="9918" max="9918" width="7.578125" style="20"/>
    <col min="9919" max="9919" width="7.41796875" style="20" customWidth="1"/>
    <col min="9920" max="9920" width="50.83984375" style="20" customWidth="1"/>
    <col min="9921" max="9921" width="12.83984375" style="20" customWidth="1"/>
    <col min="9922" max="9922" width="13" style="20" customWidth="1"/>
    <col min="9923" max="9923" width="14.41796875" style="20" customWidth="1"/>
    <col min="9924" max="9924" width="13.578125" style="20" customWidth="1"/>
    <col min="9925" max="9925" width="12.15625" style="20" customWidth="1"/>
    <col min="9926" max="9926" width="11.83984375" style="20" customWidth="1"/>
    <col min="9927" max="9927" width="3.83984375" style="20" customWidth="1"/>
    <col min="9928" max="9928" width="11.83984375" style="20" customWidth="1"/>
    <col min="9929" max="9929" width="12.41796875" style="20" customWidth="1"/>
    <col min="9930" max="9930" width="12.15625" style="20" customWidth="1"/>
    <col min="9931" max="9931" width="12.41796875" style="20" customWidth="1"/>
    <col min="9932" max="9932" width="11" style="20" customWidth="1"/>
    <col min="9933" max="9933" width="10.578125" style="20" customWidth="1"/>
    <col min="9934" max="9934" width="11.578125" style="20" customWidth="1"/>
    <col min="9935" max="10172" width="7.578125" style="20"/>
    <col min="10173" max="10173" width="6.578125" style="20" customWidth="1"/>
    <col min="10174" max="10174" width="7.578125" style="20"/>
    <col min="10175" max="10175" width="7.41796875" style="20" customWidth="1"/>
    <col min="10176" max="10176" width="50.83984375" style="20" customWidth="1"/>
    <col min="10177" max="10177" width="12.83984375" style="20" customWidth="1"/>
    <col min="10178" max="10178" width="13" style="20" customWidth="1"/>
    <col min="10179" max="10179" width="14.41796875" style="20" customWidth="1"/>
    <col min="10180" max="10180" width="13.578125" style="20" customWidth="1"/>
    <col min="10181" max="10181" width="12.15625" style="20" customWidth="1"/>
    <col min="10182" max="10182" width="11.83984375" style="20" customWidth="1"/>
    <col min="10183" max="10183" width="3.83984375" style="20" customWidth="1"/>
    <col min="10184" max="10184" width="11.83984375" style="20" customWidth="1"/>
    <col min="10185" max="10185" width="12.41796875" style="20" customWidth="1"/>
    <col min="10186" max="10186" width="12.15625" style="20" customWidth="1"/>
    <col min="10187" max="10187" width="12.41796875" style="20" customWidth="1"/>
    <col min="10188" max="10188" width="11" style="20" customWidth="1"/>
    <col min="10189" max="10189" width="10.578125" style="20" customWidth="1"/>
    <col min="10190" max="10190" width="11.578125" style="20" customWidth="1"/>
    <col min="10191" max="10428" width="7.578125" style="20"/>
    <col min="10429" max="10429" width="6.578125" style="20" customWidth="1"/>
    <col min="10430" max="10430" width="7.578125" style="20"/>
    <col min="10431" max="10431" width="7.41796875" style="20" customWidth="1"/>
    <col min="10432" max="10432" width="50.83984375" style="20" customWidth="1"/>
    <col min="10433" max="10433" width="12.83984375" style="20" customWidth="1"/>
    <col min="10434" max="10434" width="13" style="20" customWidth="1"/>
    <col min="10435" max="10435" width="14.41796875" style="20" customWidth="1"/>
    <col min="10436" max="10436" width="13.578125" style="20" customWidth="1"/>
    <col min="10437" max="10437" width="12.15625" style="20" customWidth="1"/>
    <col min="10438" max="10438" width="11.83984375" style="20" customWidth="1"/>
    <col min="10439" max="10439" width="3.83984375" style="20" customWidth="1"/>
    <col min="10440" max="10440" width="11.83984375" style="20" customWidth="1"/>
    <col min="10441" max="10441" width="12.41796875" style="20" customWidth="1"/>
    <col min="10442" max="10442" width="12.15625" style="20" customWidth="1"/>
    <col min="10443" max="10443" width="12.41796875" style="20" customWidth="1"/>
    <col min="10444" max="10444" width="11" style="20" customWidth="1"/>
    <col min="10445" max="10445" width="10.578125" style="20" customWidth="1"/>
    <col min="10446" max="10446" width="11.578125" style="20" customWidth="1"/>
    <col min="10447" max="10684" width="7.578125" style="20"/>
    <col min="10685" max="10685" width="6.578125" style="20" customWidth="1"/>
    <col min="10686" max="10686" width="7.578125" style="20"/>
    <col min="10687" max="10687" width="7.41796875" style="20" customWidth="1"/>
    <col min="10688" max="10688" width="50.83984375" style="20" customWidth="1"/>
    <col min="10689" max="10689" width="12.83984375" style="20" customWidth="1"/>
    <col min="10690" max="10690" width="13" style="20" customWidth="1"/>
    <col min="10691" max="10691" width="14.41796875" style="20" customWidth="1"/>
    <col min="10692" max="10692" width="13.578125" style="20" customWidth="1"/>
    <col min="10693" max="10693" width="12.15625" style="20" customWidth="1"/>
    <col min="10694" max="10694" width="11.83984375" style="20" customWidth="1"/>
    <col min="10695" max="10695" width="3.83984375" style="20" customWidth="1"/>
    <col min="10696" max="10696" width="11.83984375" style="20" customWidth="1"/>
    <col min="10697" max="10697" width="12.41796875" style="20" customWidth="1"/>
    <col min="10698" max="10698" width="12.15625" style="20" customWidth="1"/>
    <col min="10699" max="10699" width="12.41796875" style="20" customWidth="1"/>
    <col min="10700" max="10700" width="11" style="20" customWidth="1"/>
    <col min="10701" max="10701" width="10.578125" style="20" customWidth="1"/>
    <col min="10702" max="10702" width="11.578125" style="20" customWidth="1"/>
    <col min="10703" max="10940" width="7.578125" style="20"/>
    <col min="10941" max="10941" width="6.578125" style="20" customWidth="1"/>
    <col min="10942" max="10942" width="7.578125" style="20"/>
    <col min="10943" max="10943" width="7.41796875" style="20" customWidth="1"/>
    <col min="10944" max="10944" width="50.83984375" style="20" customWidth="1"/>
    <col min="10945" max="10945" width="12.83984375" style="20" customWidth="1"/>
    <col min="10946" max="10946" width="13" style="20" customWidth="1"/>
    <col min="10947" max="10947" width="14.41796875" style="20" customWidth="1"/>
    <col min="10948" max="10948" width="13.578125" style="20" customWidth="1"/>
    <col min="10949" max="10949" width="12.15625" style="20" customWidth="1"/>
    <col min="10950" max="10950" width="11.83984375" style="20" customWidth="1"/>
    <col min="10951" max="10951" width="3.83984375" style="20" customWidth="1"/>
    <col min="10952" max="10952" width="11.83984375" style="20" customWidth="1"/>
    <col min="10953" max="10953" width="12.41796875" style="20" customWidth="1"/>
    <col min="10954" max="10954" width="12.15625" style="20" customWidth="1"/>
    <col min="10955" max="10955" width="12.41796875" style="20" customWidth="1"/>
    <col min="10956" max="10956" width="11" style="20" customWidth="1"/>
    <col min="10957" max="10957" width="10.578125" style="20" customWidth="1"/>
    <col min="10958" max="10958" width="11.578125" style="20" customWidth="1"/>
    <col min="10959" max="11196" width="7.578125" style="20"/>
    <col min="11197" max="11197" width="6.578125" style="20" customWidth="1"/>
    <col min="11198" max="11198" width="7.578125" style="20"/>
    <col min="11199" max="11199" width="7.41796875" style="20" customWidth="1"/>
    <col min="11200" max="11200" width="50.83984375" style="20" customWidth="1"/>
    <col min="11201" max="11201" width="12.83984375" style="20" customWidth="1"/>
    <col min="11202" max="11202" width="13" style="20" customWidth="1"/>
    <col min="11203" max="11203" width="14.41796875" style="20" customWidth="1"/>
    <col min="11204" max="11204" width="13.578125" style="20" customWidth="1"/>
    <col min="11205" max="11205" width="12.15625" style="20" customWidth="1"/>
    <col min="11206" max="11206" width="11.83984375" style="20" customWidth="1"/>
    <col min="11207" max="11207" width="3.83984375" style="20" customWidth="1"/>
    <col min="11208" max="11208" width="11.83984375" style="20" customWidth="1"/>
    <col min="11209" max="11209" width="12.41796875" style="20" customWidth="1"/>
    <col min="11210" max="11210" width="12.15625" style="20" customWidth="1"/>
    <col min="11211" max="11211" width="12.41796875" style="20" customWidth="1"/>
    <col min="11212" max="11212" width="11" style="20" customWidth="1"/>
    <col min="11213" max="11213" width="10.578125" style="20" customWidth="1"/>
    <col min="11214" max="11214" width="11.578125" style="20" customWidth="1"/>
    <col min="11215" max="11452" width="7.578125" style="20"/>
    <col min="11453" max="11453" width="6.578125" style="20" customWidth="1"/>
    <col min="11454" max="11454" width="7.578125" style="20"/>
    <col min="11455" max="11455" width="7.41796875" style="20" customWidth="1"/>
    <col min="11456" max="11456" width="50.83984375" style="20" customWidth="1"/>
    <col min="11457" max="11457" width="12.83984375" style="20" customWidth="1"/>
    <col min="11458" max="11458" width="13" style="20" customWidth="1"/>
    <col min="11459" max="11459" width="14.41796875" style="20" customWidth="1"/>
    <col min="11460" max="11460" width="13.578125" style="20" customWidth="1"/>
    <col min="11461" max="11461" width="12.15625" style="20" customWidth="1"/>
    <col min="11462" max="11462" width="11.83984375" style="20" customWidth="1"/>
    <col min="11463" max="11463" width="3.83984375" style="20" customWidth="1"/>
    <col min="11464" max="11464" width="11.83984375" style="20" customWidth="1"/>
    <col min="11465" max="11465" width="12.41796875" style="20" customWidth="1"/>
    <col min="11466" max="11466" width="12.15625" style="20" customWidth="1"/>
    <col min="11467" max="11467" width="12.41796875" style="20" customWidth="1"/>
    <col min="11468" max="11468" width="11" style="20" customWidth="1"/>
    <col min="11469" max="11469" width="10.578125" style="20" customWidth="1"/>
    <col min="11470" max="11470" width="11.578125" style="20" customWidth="1"/>
    <col min="11471" max="11708" width="7.578125" style="20"/>
    <col min="11709" max="11709" width="6.578125" style="20" customWidth="1"/>
    <col min="11710" max="11710" width="7.578125" style="20"/>
    <col min="11711" max="11711" width="7.41796875" style="20" customWidth="1"/>
    <col min="11712" max="11712" width="50.83984375" style="20" customWidth="1"/>
    <col min="11713" max="11713" width="12.83984375" style="20" customWidth="1"/>
    <col min="11714" max="11714" width="13" style="20" customWidth="1"/>
    <col min="11715" max="11715" width="14.41796875" style="20" customWidth="1"/>
    <col min="11716" max="11716" width="13.578125" style="20" customWidth="1"/>
    <col min="11717" max="11717" width="12.15625" style="20" customWidth="1"/>
    <col min="11718" max="11718" width="11.83984375" style="20" customWidth="1"/>
    <col min="11719" max="11719" width="3.83984375" style="20" customWidth="1"/>
    <col min="11720" max="11720" width="11.83984375" style="20" customWidth="1"/>
    <col min="11721" max="11721" width="12.41796875" style="20" customWidth="1"/>
    <col min="11722" max="11722" width="12.15625" style="20" customWidth="1"/>
    <col min="11723" max="11723" width="12.41796875" style="20" customWidth="1"/>
    <col min="11724" max="11724" width="11" style="20" customWidth="1"/>
    <col min="11725" max="11725" width="10.578125" style="20" customWidth="1"/>
    <col min="11726" max="11726" width="11.578125" style="20" customWidth="1"/>
    <col min="11727" max="11964" width="7.578125" style="20"/>
    <col min="11965" max="11965" width="6.578125" style="20" customWidth="1"/>
    <col min="11966" max="11966" width="7.578125" style="20"/>
    <col min="11967" max="11967" width="7.41796875" style="20" customWidth="1"/>
    <col min="11968" max="11968" width="50.83984375" style="20" customWidth="1"/>
    <col min="11969" max="11969" width="12.83984375" style="20" customWidth="1"/>
    <col min="11970" max="11970" width="13" style="20" customWidth="1"/>
    <col min="11971" max="11971" width="14.41796875" style="20" customWidth="1"/>
    <col min="11972" max="11972" width="13.578125" style="20" customWidth="1"/>
    <col min="11973" max="11973" width="12.15625" style="20" customWidth="1"/>
    <col min="11974" max="11974" width="11.83984375" style="20" customWidth="1"/>
    <col min="11975" max="11975" width="3.83984375" style="20" customWidth="1"/>
    <col min="11976" max="11976" width="11.83984375" style="20" customWidth="1"/>
    <col min="11977" max="11977" width="12.41796875" style="20" customWidth="1"/>
    <col min="11978" max="11978" width="12.15625" style="20" customWidth="1"/>
    <col min="11979" max="11979" width="12.41796875" style="20" customWidth="1"/>
    <col min="11980" max="11980" width="11" style="20" customWidth="1"/>
    <col min="11981" max="11981" width="10.578125" style="20" customWidth="1"/>
    <col min="11982" max="11982" width="11.578125" style="20" customWidth="1"/>
    <col min="11983" max="12220" width="7.578125" style="20"/>
    <col min="12221" max="12221" width="6.578125" style="20" customWidth="1"/>
    <col min="12222" max="12222" width="7.578125" style="20"/>
    <col min="12223" max="12223" width="7.41796875" style="20" customWidth="1"/>
    <col min="12224" max="12224" width="50.83984375" style="20" customWidth="1"/>
    <col min="12225" max="12225" width="12.83984375" style="20" customWidth="1"/>
    <col min="12226" max="12226" width="13" style="20" customWidth="1"/>
    <col min="12227" max="12227" width="14.41796875" style="20" customWidth="1"/>
    <col min="12228" max="12228" width="13.578125" style="20" customWidth="1"/>
    <col min="12229" max="12229" width="12.15625" style="20" customWidth="1"/>
    <col min="12230" max="12230" width="11.83984375" style="20" customWidth="1"/>
    <col min="12231" max="12231" width="3.83984375" style="20" customWidth="1"/>
    <col min="12232" max="12232" width="11.83984375" style="20" customWidth="1"/>
    <col min="12233" max="12233" width="12.41796875" style="20" customWidth="1"/>
    <col min="12234" max="12234" width="12.15625" style="20" customWidth="1"/>
    <col min="12235" max="12235" width="12.41796875" style="20" customWidth="1"/>
    <col min="12236" max="12236" width="11" style="20" customWidth="1"/>
    <col min="12237" max="12237" width="10.578125" style="20" customWidth="1"/>
    <col min="12238" max="12238" width="11.578125" style="20" customWidth="1"/>
    <col min="12239" max="12476" width="7.578125" style="20"/>
    <col min="12477" max="12477" width="6.578125" style="20" customWidth="1"/>
    <col min="12478" max="12478" width="7.578125" style="20"/>
    <col min="12479" max="12479" width="7.41796875" style="20" customWidth="1"/>
    <col min="12480" max="12480" width="50.83984375" style="20" customWidth="1"/>
    <col min="12481" max="12481" width="12.83984375" style="20" customWidth="1"/>
    <col min="12482" max="12482" width="13" style="20" customWidth="1"/>
    <col min="12483" max="12483" width="14.41796875" style="20" customWidth="1"/>
    <col min="12484" max="12484" width="13.578125" style="20" customWidth="1"/>
    <col min="12485" max="12485" width="12.15625" style="20" customWidth="1"/>
    <col min="12486" max="12486" width="11.83984375" style="20" customWidth="1"/>
    <col min="12487" max="12487" width="3.83984375" style="20" customWidth="1"/>
    <col min="12488" max="12488" width="11.83984375" style="20" customWidth="1"/>
    <col min="12489" max="12489" width="12.41796875" style="20" customWidth="1"/>
    <col min="12490" max="12490" width="12.15625" style="20" customWidth="1"/>
    <col min="12491" max="12491" width="12.41796875" style="20" customWidth="1"/>
    <col min="12492" max="12492" width="11" style="20" customWidth="1"/>
    <col min="12493" max="12493" width="10.578125" style="20" customWidth="1"/>
    <col min="12494" max="12494" width="11.578125" style="20" customWidth="1"/>
    <col min="12495" max="12732" width="7.578125" style="20"/>
    <col min="12733" max="12733" width="6.578125" style="20" customWidth="1"/>
    <col min="12734" max="12734" width="7.578125" style="20"/>
    <col min="12735" max="12735" width="7.41796875" style="20" customWidth="1"/>
    <col min="12736" max="12736" width="50.83984375" style="20" customWidth="1"/>
    <col min="12737" max="12737" width="12.83984375" style="20" customWidth="1"/>
    <col min="12738" max="12738" width="13" style="20" customWidth="1"/>
    <col min="12739" max="12739" width="14.41796875" style="20" customWidth="1"/>
    <col min="12740" max="12740" width="13.578125" style="20" customWidth="1"/>
    <col min="12741" max="12741" width="12.15625" style="20" customWidth="1"/>
    <col min="12742" max="12742" width="11.83984375" style="20" customWidth="1"/>
    <col min="12743" max="12743" width="3.83984375" style="20" customWidth="1"/>
    <col min="12744" max="12744" width="11.83984375" style="20" customWidth="1"/>
    <col min="12745" max="12745" width="12.41796875" style="20" customWidth="1"/>
    <col min="12746" max="12746" width="12.15625" style="20" customWidth="1"/>
    <col min="12747" max="12747" width="12.41796875" style="20" customWidth="1"/>
    <col min="12748" max="12748" width="11" style="20" customWidth="1"/>
    <col min="12749" max="12749" width="10.578125" style="20" customWidth="1"/>
    <col min="12750" max="12750" width="11.578125" style="20" customWidth="1"/>
    <col min="12751" max="12988" width="7.578125" style="20"/>
    <col min="12989" max="12989" width="6.578125" style="20" customWidth="1"/>
    <col min="12990" max="12990" width="7.578125" style="20"/>
    <col min="12991" max="12991" width="7.41796875" style="20" customWidth="1"/>
    <col min="12992" max="12992" width="50.83984375" style="20" customWidth="1"/>
    <col min="12993" max="12993" width="12.83984375" style="20" customWidth="1"/>
    <col min="12994" max="12994" width="13" style="20" customWidth="1"/>
    <col min="12995" max="12995" width="14.41796875" style="20" customWidth="1"/>
    <col min="12996" max="12996" width="13.578125" style="20" customWidth="1"/>
    <col min="12997" max="12997" width="12.15625" style="20" customWidth="1"/>
    <col min="12998" max="12998" width="11.83984375" style="20" customWidth="1"/>
    <col min="12999" max="12999" width="3.83984375" style="20" customWidth="1"/>
    <col min="13000" max="13000" width="11.83984375" style="20" customWidth="1"/>
    <col min="13001" max="13001" width="12.41796875" style="20" customWidth="1"/>
    <col min="13002" max="13002" width="12.15625" style="20" customWidth="1"/>
    <col min="13003" max="13003" width="12.41796875" style="20" customWidth="1"/>
    <col min="13004" max="13004" width="11" style="20" customWidth="1"/>
    <col min="13005" max="13005" width="10.578125" style="20" customWidth="1"/>
    <col min="13006" max="13006" width="11.578125" style="20" customWidth="1"/>
    <col min="13007" max="13244" width="7.578125" style="20"/>
    <col min="13245" max="13245" width="6.578125" style="20" customWidth="1"/>
    <col min="13246" max="13246" width="7.578125" style="20"/>
    <col min="13247" max="13247" width="7.41796875" style="20" customWidth="1"/>
    <col min="13248" max="13248" width="50.83984375" style="20" customWidth="1"/>
    <col min="13249" max="13249" width="12.83984375" style="20" customWidth="1"/>
    <col min="13250" max="13250" width="13" style="20" customWidth="1"/>
    <col min="13251" max="13251" width="14.41796875" style="20" customWidth="1"/>
    <col min="13252" max="13252" width="13.578125" style="20" customWidth="1"/>
    <col min="13253" max="13253" width="12.15625" style="20" customWidth="1"/>
    <col min="13254" max="13254" width="11.83984375" style="20" customWidth="1"/>
    <col min="13255" max="13255" width="3.83984375" style="20" customWidth="1"/>
    <col min="13256" max="13256" width="11.83984375" style="20" customWidth="1"/>
    <col min="13257" max="13257" width="12.41796875" style="20" customWidth="1"/>
    <col min="13258" max="13258" width="12.15625" style="20" customWidth="1"/>
    <col min="13259" max="13259" width="12.41796875" style="20" customWidth="1"/>
    <col min="13260" max="13260" width="11" style="20" customWidth="1"/>
    <col min="13261" max="13261" width="10.578125" style="20" customWidth="1"/>
    <col min="13262" max="13262" width="11.578125" style="20" customWidth="1"/>
    <col min="13263" max="13500" width="7.578125" style="20"/>
    <col min="13501" max="13501" width="6.578125" style="20" customWidth="1"/>
    <col min="13502" max="13502" width="7.578125" style="20"/>
    <col min="13503" max="13503" width="7.41796875" style="20" customWidth="1"/>
    <col min="13504" max="13504" width="50.83984375" style="20" customWidth="1"/>
    <col min="13505" max="13505" width="12.83984375" style="20" customWidth="1"/>
    <col min="13506" max="13506" width="13" style="20" customWidth="1"/>
    <col min="13507" max="13507" width="14.41796875" style="20" customWidth="1"/>
    <col min="13508" max="13508" width="13.578125" style="20" customWidth="1"/>
    <col min="13509" max="13509" width="12.15625" style="20" customWidth="1"/>
    <col min="13510" max="13510" width="11.83984375" style="20" customWidth="1"/>
    <col min="13511" max="13511" width="3.83984375" style="20" customWidth="1"/>
    <col min="13512" max="13512" width="11.83984375" style="20" customWidth="1"/>
    <col min="13513" max="13513" width="12.41796875" style="20" customWidth="1"/>
    <col min="13514" max="13514" width="12.15625" style="20" customWidth="1"/>
    <col min="13515" max="13515" width="12.41796875" style="20" customWidth="1"/>
    <col min="13516" max="13516" width="11" style="20" customWidth="1"/>
    <col min="13517" max="13517" width="10.578125" style="20" customWidth="1"/>
    <col min="13518" max="13518" width="11.578125" style="20" customWidth="1"/>
    <col min="13519" max="13756" width="7.578125" style="20"/>
    <col min="13757" max="13757" width="6.578125" style="20" customWidth="1"/>
    <col min="13758" max="13758" width="7.578125" style="20"/>
    <col min="13759" max="13759" width="7.41796875" style="20" customWidth="1"/>
    <col min="13760" max="13760" width="50.83984375" style="20" customWidth="1"/>
    <col min="13761" max="13761" width="12.83984375" style="20" customWidth="1"/>
    <col min="13762" max="13762" width="13" style="20" customWidth="1"/>
    <col min="13763" max="13763" width="14.41796875" style="20" customWidth="1"/>
    <col min="13764" max="13764" width="13.578125" style="20" customWidth="1"/>
    <col min="13765" max="13765" width="12.15625" style="20" customWidth="1"/>
    <col min="13766" max="13766" width="11.83984375" style="20" customWidth="1"/>
    <col min="13767" max="13767" width="3.83984375" style="20" customWidth="1"/>
    <col min="13768" max="13768" width="11.83984375" style="20" customWidth="1"/>
    <col min="13769" max="13769" width="12.41796875" style="20" customWidth="1"/>
    <col min="13770" max="13770" width="12.15625" style="20" customWidth="1"/>
    <col min="13771" max="13771" width="12.41796875" style="20" customWidth="1"/>
    <col min="13772" max="13772" width="11" style="20" customWidth="1"/>
    <col min="13773" max="13773" width="10.578125" style="20" customWidth="1"/>
    <col min="13774" max="13774" width="11.578125" style="20" customWidth="1"/>
    <col min="13775" max="14012" width="7.578125" style="20"/>
    <col min="14013" max="14013" width="6.578125" style="20" customWidth="1"/>
    <col min="14014" max="14014" width="7.578125" style="20"/>
    <col min="14015" max="14015" width="7.41796875" style="20" customWidth="1"/>
    <col min="14016" max="14016" width="50.83984375" style="20" customWidth="1"/>
    <col min="14017" max="14017" width="12.83984375" style="20" customWidth="1"/>
    <col min="14018" max="14018" width="13" style="20" customWidth="1"/>
    <col min="14019" max="14019" width="14.41796875" style="20" customWidth="1"/>
    <col min="14020" max="14020" width="13.578125" style="20" customWidth="1"/>
    <col min="14021" max="14021" width="12.15625" style="20" customWidth="1"/>
    <col min="14022" max="14022" width="11.83984375" style="20" customWidth="1"/>
    <col min="14023" max="14023" width="3.83984375" style="20" customWidth="1"/>
    <col min="14024" max="14024" width="11.83984375" style="20" customWidth="1"/>
    <col min="14025" max="14025" width="12.41796875" style="20" customWidth="1"/>
    <col min="14026" max="14026" width="12.15625" style="20" customWidth="1"/>
    <col min="14027" max="14027" width="12.41796875" style="20" customWidth="1"/>
    <col min="14028" max="14028" width="11" style="20" customWidth="1"/>
    <col min="14029" max="14029" width="10.578125" style="20" customWidth="1"/>
    <col min="14030" max="14030" width="11.578125" style="20" customWidth="1"/>
    <col min="14031" max="14268" width="7.578125" style="20"/>
    <col min="14269" max="14269" width="6.578125" style="20" customWidth="1"/>
    <col min="14270" max="14270" width="7.578125" style="20"/>
    <col min="14271" max="14271" width="7.41796875" style="20" customWidth="1"/>
    <col min="14272" max="14272" width="50.83984375" style="20" customWidth="1"/>
    <col min="14273" max="14273" width="12.83984375" style="20" customWidth="1"/>
    <col min="14274" max="14274" width="13" style="20" customWidth="1"/>
    <col min="14275" max="14275" width="14.41796875" style="20" customWidth="1"/>
    <col min="14276" max="14276" width="13.578125" style="20" customWidth="1"/>
    <col min="14277" max="14277" width="12.15625" style="20" customWidth="1"/>
    <col min="14278" max="14278" width="11.83984375" style="20" customWidth="1"/>
    <col min="14279" max="14279" width="3.83984375" style="20" customWidth="1"/>
    <col min="14280" max="14280" width="11.83984375" style="20" customWidth="1"/>
    <col min="14281" max="14281" width="12.41796875" style="20" customWidth="1"/>
    <col min="14282" max="14282" width="12.15625" style="20" customWidth="1"/>
    <col min="14283" max="14283" width="12.41796875" style="20" customWidth="1"/>
    <col min="14284" max="14284" width="11" style="20" customWidth="1"/>
    <col min="14285" max="14285" width="10.578125" style="20" customWidth="1"/>
    <col min="14286" max="14286" width="11.578125" style="20" customWidth="1"/>
    <col min="14287" max="14524" width="7.578125" style="20"/>
    <col min="14525" max="14525" width="6.578125" style="20" customWidth="1"/>
    <col min="14526" max="14526" width="7.578125" style="20"/>
    <col min="14527" max="14527" width="7.41796875" style="20" customWidth="1"/>
    <col min="14528" max="14528" width="50.83984375" style="20" customWidth="1"/>
    <col min="14529" max="14529" width="12.83984375" style="20" customWidth="1"/>
    <col min="14530" max="14530" width="13" style="20" customWidth="1"/>
    <col min="14531" max="14531" width="14.41796875" style="20" customWidth="1"/>
    <col min="14532" max="14532" width="13.578125" style="20" customWidth="1"/>
    <col min="14533" max="14533" width="12.15625" style="20" customWidth="1"/>
    <col min="14534" max="14534" width="11.83984375" style="20" customWidth="1"/>
    <col min="14535" max="14535" width="3.83984375" style="20" customWidth="1"/>
    <col min="14536" max="14536" width="11.83984375" style="20" customWidth="1"/>
    <col min="14537" max="14537" width="12.41796875" style="20" customWidth="1"/>
    <col min="14538" max="14538" width="12.15625" style="20" customWidth="1"/>
    <col min="14539" max="14539" width="12.41796875" style="20" customWidth="1"/>
    <col min="14540" max="14540" width="11" style="20" customWidth="1"/>
    <col min="14541" max="14541" width="10.578125" style="20" customWidth="1"/>
    <col min="14542" max="14542" width="11.578125" style="20" customWidth="1"/>
    <col min="14543" max="14780" width="7.578125" style="20"/>
    <col min="14781" max="14781" width="6.578125" style="20" customWidth="1"/>
    <col min="14782" max="14782" width="7.578125" style="20"/>
    <col min="14783" max="14783" width="7.41796875" style="20" customWidth="1"/>
    <col min="14784" max="14784" width="50.83984375" style="20" customWidth="1"/>
    <col min="14785" max="14785" width="12.83984375" style="20" customWidth="1"/>
    <col min="14786" max="14786" width="13" style="20" customWidth="1"/>
    <col min="14787" max="14787" width="14.41796875" style="20" customWidth="1"/>
    <col min="14788" max="14788" width="13.578125" style="20" customWidth="1"/>
    <col min="14789" max="14789" width="12.15625" style="20" customWidth="1"/>
    <col min="14790" max="14790" width="11.83984375" style="20" customWidth="1"/>
    <col min="14791" max="14791" width="3.83984375" style="20" customWidth="1"/>
    <col min="14792" max="14792" width="11.83984375" style="20" customWidth="1"/>
    <col min="14793" max="14793" width="12.41796875" style="20" customWidth="1"/>
    <col min="14794" max="14794" width="12.15625" style="20" customWidth="1"/>
    <col min="14795" max="14795" width="12.41796875" style="20" customWidth="1"/>
    <col min="14796" max="14796" width="11" style="20" customWidth="1"/>
    <col min="14797" max="14797" width="10.578125" style="20" customWidth="1"/>
    <col min="14798" max="14798" width="11.578125" style="20" customWidth="1"/>
    <col min="14799" max="15036" width="7.578125" style="20"/>
    <col min="15037" max="15037" width="6.578125" style="20" customWidth="1"/>
    <col min="15038" max="15038" width="7.578125" style="20"/>
    <col min="15039" max="15039" width="7.41796875" style="20" customWidth="1"/>
    <col min="15040" max="15040" width="50.83984375" style="20" customWidth="1"/>
    <col min="15041" max="15041" width="12.83984375" style="20" customWidth="1"/>
    <col min="15042" max="15042" width="13" style="20" customWidth="1"/>
    <col min="15043" max="15043" width="14.41796875" style="20" customWidth="1"/>
    <col min="15044" max="15044" width="13.578125" style="20" customWidth="1"/>
    <col min="15045" max="15045" width="12.15625" style="20" customWidth="1"/>
    <col min="15046" max="15046" width="11.83984375" style="20" customWidth="1"/>
    <col min="15047" max="15047" width="3.83984375" style="20" customWidth="1"/>
    <col min="15048" max="15048" width="11.83984375" style="20" customWidth="1"/>
    <col min="15049" max="15049" width="12.41796875" style="20" customWidth="1"/>
    <col min="15050" max="15050" width="12.15625" style="20" customWidth="1"/>
    <col min="15051" max="15051" width="12.41796875" style="20" customWidth="1"/>
    <col min="15052" max="15052" width="11" style="20" customWidth="1"/>
    <col min="15053" max="15053" width="10.578125" style="20" customWidth="1"/>
    <col min="15054" max="15054" width="11.578125" style="20" customWidth="1"/>
    <col min="15055" max="15292" width="7.578125" style="20"/>
    <col min="15293" max="15293" width="6.578125" style="20" customWidth="1"/>
    <col min="15294" max="15294" width="7.578125" style="20"/>
    <col min="15295" max="15295" width="7.41796875" style="20" customWidth="1"/>
    <col min="15296" max="15296" width="50.83984375" style="20" customWidth="1"/>
    <col min="15297" max="15297" width="12.83984375" style="20" customWidth="1"/>
    <col min="15298" max="15298" width="13" style="20" customWidth="1"/>
    <col min="15299" max="15299" width="14.41796875" style="20" customWidth="1"/>
    <col min="15300" max="15300" width="13.578125" style="20" customWidth="1"/>
    <col min="15301" max="15301" width="12.15625" style="20" customWidth="1"/>
    <col min="15302" max="15302" width="11.83984375" style="20" customWidth="1"/>
    <col min="15303" max="15303" width="3.83984375" style="20" customWidth="1"/>
    <col min="15304" max="15304" width="11.83984375" style="20" customWidth="1"/>
    <col min="15305" max="15305" width="12.41796875" style="20" customWidth="1"/>
    <col min="15306" max="15306" width="12.15625" style="20" customWidth="1"/>
    <col min="15307" max="15307" width="12.41796875" style="20" customWidth="1"/>
    <col min="15308" max="15308" width="11" style="20" customWidth="1"/>
    <col min="15309" max="15309" width="10.578125" style="20" customWidth="1"/>
    <col min="15310" max="15310" width="11.578125" style="20" customWidth="1"/>
    <col min="15311" max="15548" width="7.578125" style="20"/>
    <col min="15549" max="15549" width="6.578125" style="20" customWidth="1"/>
    <col min="15550" max="15550" width="7.578125" style="20"/>
    <col min="15551" max="15551" width="7.41796875" style="20" customWidth="1"/>
    <col min="15552" max="15552" width="50.83984375" style="20" customWidth="1"/>
    <col min="15553" max="15553" width="12.83984375" style="20" customWidth="1"/>
    <col min="15554" max="15554" width="13" style="20" customWidth="1"/>
    <col min="15555" max="15555" width="14.41796875" style="20" customWidth="1"/>
    <col min="15556" max="15556" width="13.578125" style="20" customWidth="1"/>
    <col min="15557" max="15557" width="12.15625" style="20" customWidth="1"/>
    <col min="15558" max="15558" width="11.83984375" style="20" customWidth="1"/>
    <col min="15559" max="15559" width="3.83984375" style="20" customWidth="1"/>
    <col min="15560" max="15560" width="11.83984375" style="20" customWidth="1"/>
    <col min="15561" max="15561" width="12.41796875" style="20" customWidth="1"/>
    <col min="15562" max="15562" width="12.15625" style="20" customWidth="1"/>
    <col min="15563" max="15563" width="12.41796875" style="20" customWidth="1"/>
    <col min="15564" max="15564" width="11" style="20" customWidth="1"/>
    <col min="15565" max="15565" width="10.578125" style="20" customWidth="1"/>
    <col min="15566" max="15566" width="11.578125" style="20" customWidth="1"/>
    <col min="15567" max="15804" width="7.578125" style="20"/>
    <col min="15805" max="15805" width="6.578125" style="20" customWidth="1"/>
    <col min="15806" max="15806" width="7.578125" style="20"/>
    <col min="15807" max="15807" width="7.41796875" style="20" customWidth="1"/>
    <col min="15808" max="15808" width="50.83984375" style="20" customWidth="1"/>
    <col min="15809" max="15809" width="12.83984375" style="20" customWidth="1"/>
    <col min="15810" max="15810" width="13" style="20" customWidth="1"/>
    <col min="15811" max="15811" width="14.41796875" style="20" customWidth="1"/>
    <col min="15812" max="15812" width="13.578125" style="20" customWidth="1"/>
    <col min="15813" max="15813" width="12.15625" style="20" customWidth="1"/>
    <col min="15814" max="15814" width="11.83984375" style="20" customWidth="1"/>
    <col min="15815" max="15815" width="3.83984375" style="20" customWidth="1"/>
    <col min="15816" max="15816" width="11.83984375" style="20" customWidth="1"/>
    <col min="15817" max="15817" width="12.41796875" style="20" customWidth="1"/>
    <col min="15818" max="15818" width="12.15625" style="20" customWidth="1"/>
    <col min="15819" max="15819" width="12.41796875" style="20" customWidth="1"/>
    <col min="15820" max="15820" width="11" style="20" customWidth="1"/>
    <col min="15821" max="15821" width="10.578125" style="20" customWidth="1"/>
    <col min="15822" max="15822" width="11.578125" style="20" customWidth="1"/>
    <col min="15823" max="16060" width="7.578125" style="20"/>
    <col min="16061" max="16061" width="6.578125" style="20" customWidth="1"/>
    <col min="16062" max="16062" width="7.578125" style="20"/>
    <col min="16063" max="16063" width="7.41796875" style="20" customWidth="1"/>
    <col min="16064" max="16064" width="50.83984375" style="20" customWidth="1"/>
    <col min="16065" max="16065" width="12.83984375" style="20" customWidth="1"/>
    <col min="16066" max="16066" width="13" style="20" customWidth="1"/>
    <col min="16067" max="16067" width="14.41796875" style="20" customWidth="1"/>
    <col min="16068" max="16068" width="13.578125" style="20" customWidth="1"/>
    <col min="16069" max="16069" width="12.15625" style="20" customWidth="1"/>
    <col min="16070" max="16070" width="11.83984375" style="20" customWidth="1"/>
    <col min="16071" max="16071" width="3.83984375" style="20" customWidth="1"/>
    <col min="16072" max="16072" width="11.83984375" style="20" customWidth="1"/>
    <col min="16073" max="16073" width="12.41796875" style="20" customWidth="1"/>
    <col min="16074" max="16074" width="12.15625" style="20" customWidth="1"/>
    <col min="16075" max="16075" width="12.41796875" style="20" customWidth="1"/>
    <col min="16076" max="16076" width="11" style="20" customWidth="1"/>
    <col min="16077" max="16077" width="10.578125" style="20" customWidth="1"/>
    <col min="16078" max="16078" width="11.578125" style="20" customWidth="1"/>
    <col min="16079" max="16384" width="7.578125" style="20"/>
  </cols>
  <sheetData>
    <row r="1" spans="1:10" ht="119.5" customHeight="1">
      <c r="A1" s="42"/>
      <c r="B1" s="42"/>
      <c r="C1" s="43"/>
      <c r="D1" s="42"/>
      <c r="E1" s="42"/>
      <c r="F1" s="44"/>
      <c r="H1" s="407" t="s">
        <v>12</v>
      </c>
      <c r="I1" s="407"/>
      <c r="J1" s="407"/>
    </row>
    <row r="2" spans="1:10" ht="15" customHeight="1">
      <c r="A2" s="42"/>
      <c r="B2" s="42"/>
      <c r="C2" s="43"/>
      <c r="D2" s="42"/>
      <c r="E2" s="42"/>
      <c r="F2" s="44"/>
      <c r="G2" s="44"/>
      <c r="H2" s="103"/>
      <c r="I2" s="103"/>
      <c r="J2" s="103"/>
    </row>
    <row r="3" spans="1:10" ht="14.25" customHeight="1">
      <c r="A3" s="42"/>
      <c r="B3" s="42"/>
      <c r="C3" s="43"/>
      <c r="D3" s="42"/>
      <c r="E3" s="42"/>
      <c r="F3" s="44"/>
      <c r="G3" s="44"/>
      <c r="H3" s="100"/>
      <c r="I3" s="44"/>
      <c r="J3" s="44"/>
    </row>
    <row r="4" spans="1:10">
      <c r="A4" s="385" t="s">
        <v>0</v>
      </c>
      <c r="B4" s="385"/>
      <c r="C4" s="385"/>
      <c r="D4" s="385"/>
      <c r="E4" s="385"/>
      <c r="F4" s="385"/>
      <c r="G4" s="385"/>
      <c r="H4" s="385"/>
      <c r="I4" s="385"/>
      <c r="J4" s="385"/>
    </row>
    <row r="5" spans="1:10" ht="21" customHeight="1">
      <c r="A5" s="408"/>
      <c r="B5" s="409"/>
      <c r="C5" s="409"/>
      <c r="D5" s="409"/>
      <c r="E5" s="409"/>
      <c r="F5" s="409"/>
      <c r="G5" s="409"/>
      <c r="H5" s="409"/>
      <c r="I5" s="409"/>
      <c r="J5" s="41"/>
    </row>
    <row r="6" spans="1:10" ht="14.25" customHeight="1">
      <c r="A6" s="385" t="s">
        <v>13</v>
      </c>
      <c r="B6" s="385"/>
      <c r="C6" s="385"/>
      <c r="D6" s="385"/>
      <c r="E6" s="385"/>
      <c r="F6" s="385"/>
      <c r="G6" s="385"/>
      <c r="H6" s="385"/>
      <c r="I6" s="385"/>
      <c r="J6" s="385"/>
    </row>
    <row r="7" spans="1:10" ht="18.75" customHeight="1">
      <c r="A7" s="390" t="s">
        <v>14</v>
      </c>
      <c r="B7" s="390"/>
      <c r="C7" s="390"/>
      <c r="D7" s="390"/>
      <c r="E7" s="390"/>
      <c r="F7" s="390"/>
      <c r="G7" s="390"/>
      <c r="H7" s="390"/>
      <c r="I7" s="390"/>
      <c r="J7" s="390"/>
    </row>
    <row r="8" spans="1:10">
      <c r="A8" s="101"/>
      <c r="B8" s="101"/>
      <c r="C8" s="101"/>
      <c r="D8" s="101"/>
      <c r="E8" s="101"/>
      <c r="F8" s="101"/>
      <c r="G8" s="101"/>
      <c r="H8" s="101"/>
      <c r="I8" s="101"/>
      <c r="J8" s="101"/>
    </row>
    <row r="9" spans="1:10" s="5" customFormat="1">
      <c r="A9" s="408" t="s">
        <v>15</v>
      </c>
      <c r="B9" s="408"/>
      <c r="C9" s="408"/>
      <c r="D9" s="408"/>
      <c r="E9" s="408"/>
      <c r="F9" s="408"/>
      <c r="G9" s="408"/>
      <c r="H9" s="408"/>
      <c r="I9" s="408"/>
      <c r="J9" s="408"/>
    </row>
    <row r="10" spans="1:10" s="5" customFormat="1">
      <c r="A10" s="408"/>
      <c r="B10" s="408"/>
      <c r="C10" s="408"/>
      <c r="D10" s="408"/>
      <c r="E10" s="408"/>
      <c r="F10" s="408"/>
      <c r="G10" s="408"/>
      <c r="H10" s="408"/>
      <c r="I10" s="408"/>
      <c r="J10" s="408"/>
    </row>
    <row r="11" spans="1:10" s="5" customFormat="1">
      <c r="A11" s="408" t="s">
        <v>3</v>
      </c>
      <c r="B11" s="408"/>
      <c r="C11" s="408"/>
      <c r="D11" s="408"/>
      <c r="E11" s="408"/>
      <c r="F11" s="408"/>
      <c r="G11" s="408"/>
      <c r="H11" s="408"/>
      <c r="I11" s="408"/>
      <c r="J11" s="408"/>
    </row>
    <row r="12" spans="1:10" ht="14.25" customHeight="1">
      <c r="A12" s="45"/>
      <c r="B12" s="46"/>
      <c r="C12" s="46"/>
      <c r="D12" s="46"/>
      <c r="E12" s="46"/>
      <c r="F12" s="46"/>
      <c r="G12" s="46"/>
      <c r="H12" s="46"/>
      <c r="I12" s="46"/>
      <c r="J12" s="41"/>
    </row>
    <row r="13" spans="1:10" ht="15.6" customHeight="1">
      <c r="A13" s="391" t="s">
        <v>16</v>
      </c>
      <c r="B13" s="391"/>
      <c r="C13" s="391"/>
      <c r="D13" s="391"/>
      <c r="E13" s="18"/>
      <c r="F13" s="18"/>
      <c r="G13" s="18"/>
      <c r="H13" s="18"/>
      <c r="I13" s="18"/>
      <c r="J13" s="18"/>
    </row>
    <row r="14" spans="1:10">
      <c r="A14" s="377" t="s">
        <v>17</v>
      </c>
      <c r="B14" s="378"/>
      <c r="C14" s="378"/>
      <c r="D14" s="378"/>
      <c r="E14" s="378"/>
      <c r="F14" s="378"/>
      <c r="G14" s="378"/>
      <c r="H14" s="378"/>
      <c r="I14" s="378"/>
      <c r="J14" s="379"/>
    </row>
    <row r="15" spans="1:10" ht="33.6" customHeight="1">
      <c r="A15" s="398" t="s">
        <v>18</v>
      </c>
      <c r="B15" s="399"/>
      <c r="C15" s="398" t="s">
        <v>19</v>
      </c>
      <c r="D15" s="410"/>
      <c r="E15" s="410"/>
      <c r="F15" s="399"/>
      <c r="G15" s="387" t="s">
        <v>20</v>
      </c>
      <c r="H15" s="388"/>
      <c r="I15" s="388"/>
      <c r="J15" s="389"/>
    </row>
    <row r="16" spans="1:10">
      <c r="A16" s="400"/>
      <c r="B16" s="401"/>
      <c r="C16" s="400"/>
      <c r="D16" s="411"/>
      <c r="E16" s="411"/>
      <c r="F16" s="401"/>
      <c r="G16" s="387" t="s">
        <v>21</v>
      </c>
      <c r="H16" s="388"/>
      <c r="I16" s="389"/>
      <c r="J16" s="102" t="s">
        <v>22</v>
      </c>
    </row>
    <row r="17" spans="1:11" ht="46.8">
      <c r="A17" s="394" t="s">
        <v>23</v>
      </c>
      <c r="B17" s="396" t="s">
        <v>24</v>
      </c>
      <c r="C17" s="398" t="s">
        <v>25</v>
      </c>
      <c r="D17" s="399"/>
      <c r="E17" s="396" t="s">
        <v>26</v>
      </c>
      <c r="F17" s="396" t="s">
        <v>27</v>
      </c>
      <c r="G17" s="28" t="s">
        <v>28</v>
      </c>
      <c r="H17" s="28" t="s">
        <v>29</v>
      </c>
      <c r="I17" s="380" t="s">
        <v>30</v>
      </c>
      <c r="J17" s="412"/>
    </row>
    <row r="18" spans="1:11">
      <c r="A18" s="395"/>
      <c r="B18" s="397"/>
      <c r="C18" s="400"/>
      <c r="D18" s="401"/>
      <c r="E18" s="397"/>
      <c r="F18" s="397"/>
      <c r="G18" s="29" t="s">
        <v>31</v>
      </c>
      <c r="H18" s="29" t="s">
        <v>32</v>
      </c>
      <c r="I18" s="29" t="s">
        <v>33</v>
      </c>
      <c r="J18" s="29" t="s">
        <v>34</v>
      </c>
    </row>
    <row r="19" spans="1:11">
      <c r="A19" s="30">
        <v>1</v>
      </c>
      <c r="B19" s="30">
        <v>2</v>
      </c>
      <c r="C19" s="392">
        <v>3</v>
      </c>
      <c r="D19" s="393"/>
      <c r="E19" s="29">
        <v>4</v>
      </c>
      <c r="F19" s="29">
        <v>5</v>
      </c>
      <c r="G19" s="30">
        <v>6</v>
      </c>
      <c r="H19" s="30">
        <v>7</v>
      </c>
      <c r="I19" s="29">
        <v>8</v>
      </c>
      <c r="J19" s="29">
        <v>9</v>
      </c>
    </row>
    <row r="20" spans="1:11">
      <c r="A20" s="22" t="s">
        <v>35</v>
      </c>
      <c r="B20" s="23" t="s">
        <v>36</v>
      </c>
      <c r="C20" s="373">
        <f>+C21+C22</f>
        <v>939450</v>
      </c>
      <c r="D20" s="386"/>
      <c r="E20" s="24">
        <f>+E21+E22+12</f>
        <v>1014249</v>
      </c>
      <c r="F20" s="24">
        <f>+F21+F22+11</f>
        <v>946336</v>
      </c>
      <c r="G20" s="25">
        <f t="shared" ref="G20" si="0">+E20-C20</f>
        <v>74799</v>
      </c>
      <c r="H20" s="25">
        <f t="shared" ref="H20" si="1">+F20-E20</f>
        <v>-67913</v>
      </c>
      <c r="I20" s="24">
        <f t="shared" ref="I20" si="2">+F20-C20</f>
        <v>6886</v>
      </c>
      <c r="J20" s="24">
        <f>I20/C20*100</f>
        <v>0.73298206397360155</v>
      </c>
    </row>
    <row r="21" spans="1:11" ht="62.4">
      <c r="A21" s="22" t="s">
        <v>37</v>
      </c>
      <c r="B21" s="23" t="s">
        <v>38</v>
      </c>
      <c r="C21" s="373">
        <v>663505</v>
      </c>
      <c r="D21" s="374"/>
      <c r="E21" s="25">
        <v>738292</v>
      </c>
      <c r="F21" s="25">
        <v>670380</v>
      </c>
      <c r="G21" s="25">
        <f t="shared" ref="G21:G25" si="3">+E21-C21</f>
        <v>74787</v>
      </c>
      <c r="H21" s="25">
        <f t="shared" ref="H21:H25" si="4">+F21-E21</f>
        <v>-67912</v>
      </c>
      <c r="I21" s="24">
        <f>+F21-C21</f>
        <v>6875</v>
      </c>
      <c r="J21" s="24">
        <f>I21/C21*100</f>
        <v>1.0361640078070249</v>
      </c>
    </row>
    <row r="22" spans="1:11" ht="31.2">
      <c r="A22" s="22" t="s">
        <v>39</v>
      </c>
      <c r="B22" s="23" t="s">
        <v>40</v>
      </c>
      <c r="C22" s="373">
        <v>275945</v>
      </c>
      <c r="D22" s="374"/>
      <c r="E22" s="25">
        <v>275945</v>
      </c>
      <c r="F22" s="25">
        <v>275945</v>
      </c>
      <c r="G22" s="25">
        <f t="shared" si="3"/>
        <v>0</v>
      </c>
      <c r="H22" s="25">
        <f t="shared" si="4"/>
        <v>0</v>
      </c>
      <c r="I22" s="24">
        <f>+F22-C22</f>
        <v>0</v>
      </c>
      <c r="J22" s="24">
        <f t="shared" ref="J22:J25" si="5">I22/C22*100</f>
        <v>0</v>
      </c>
    </row>
    <row r="23" spans="1:11">
      <c r="A23" s="22" t="s">
        <v>41</v>
      </c>
      <c r="B23" s="23" t="s">
        <v>42</v>
      </c>
      <c r="C23" s="373">
        <v>38059</v>
      </c>
      <c r="D23" s="374"/>
      <c r="E23" s="25">
        <v>38048</v>
      </c>
      <c r="F23" s="25">
        <v>38059</v>
      </c>
      <c r="G23" s="25">
        <f>+E23-C23</f>
        <v>-11</v>
      </c>
      <c r="H23" s="25">
        <f t="shared" si="4"/>
        <v>11</v>
      </c>
      <c r="I23" s="24">
        <f>+F23-C23</f>
        <v>0</v>
      </c>
      <c r="J23" s="24">
        <f t="shared" si="5"/>
        <v>0</v>
      </c>
    </row>
    <row r="24" spans="1:11">
      <c r="A24" s="22" t="s">
        <v>43</v>
      </c>
      <c r="B24" s="23" t="s">
        <v>44</v>
      </c>
      <c r="C24" s="373">
        <v>5535</v>
      </c>
      <c r="D24" s="374"/>
      <c r="E24" s="25">
        <v>10590</v>
      </c>
      <c r="F24" s="25">
        <v>7588</v>
      </c>
      <c r="G24" s="25">
        <f t="shared" si="3"/>
        <v>5055</v>
      </c>
      <c r="H24" s="25">
        <f t="shared" si="4"/>
        <v>-3002</v>
      </c>
      <c r="I24" s="24">
        <f>+F24-C24</f>
        <v>2053</v>
      </c>
      <c r="J24" s="24">
        <f t="shared" si="5"/>
        <v>37.091237579042456</v>
      </c>
    </row>
    <row r="25" spans="1:11">
      <c r="A25" s="406" t="s">
        <v>45</v>
      </c>
      <c r="B25" s="406"/>
      <c r="C25" s="424">
        <f>C20+C23+C24</f>
        <v>983044</v>
      </c>
      <c r="D25" s="425"/>
      <c r="E25" s="26">
        <f>E20+E23+E24</f>
        <v>1062887</v>
      </c>
      <c r="F25" s="26">
        <f>F20+F23+F24</f>
        <v>991983</v>
      </c>
      <c r="G25" s="26">
        <f t="shared" si="3"/>
        <v>79843</v>
      </c>
      <c r="H25" s="26">
        <f t="shared" si="4"/>
        <v>-70904</v>
      </c>
      <c r="I25" s="27">
        <f>+F25-C25</f>
        <v>8939</v>
      </c>
      <c r="J25" s="27">
        <f t="shared" si="5"/>
        <v>0.90931840283853016</v>
      </c>
      <c r="K25" s="31"/>
    </row>
    <row r="26" spans="1:11">
      <c r="A26" s="66"/>
      <c r="B26" s="66"/>
      <c r="C26" s="66"/>
      <c r="D26" s="66"/>
      <c r="E26" s="66"/>
      <c r="F26" s="66"/>
      <c r="G26" s="66"/>
      <c r="H26" s="66"/>
      <c r="I26" s="66"/>
      <c r="J26" s="66"/>
    </row>
    <row r="27" spans="1:11" ht="24.75" customHeight="1">
      <c r="A27" s="380" t="s">
        <v>46</v>
      </c>
      <c r="B27" s="426"/>
      <c r="C27" s="426"/>
      <c r="D27" s="426"/>
      <c r="E27" s="426"/>
      <c r="F27" s="426"/>
      <c r="G27" s="426"/>
      <c r="H27" s="426"/>
      <c r="I27" s="426"/>
      <c r="J27" s="412"/>
    </row>
    <row r="28" spans="1:11" ht="34.5" customHeight="1">
      <c r="A28" s="427" t="s">
        <v>47</v>
      </c>
      <c r="B28" s="427"/>
      <c r="C28" s="380" t="s">
        <v>48</v>
      </c>
      <c r="D28" s="426"/>
      <c r="E28" s="426"/>
      <c r="F28" s="426"/>
      <c r="G28" s="426"/>
      <c r="H28" s="412"/>
      <c r="I28" s="398" t="s">
        <v>49</v>
      </c>
      <c r="J28" s="428"/>
    </row>
    <row r="29" spans="1:11" ht="23.5" customHeight="1">
      <c r="A29" s="427"/>
      <c r="B29" s="427"/>
      <c r="C29" s="376" t="s">
        <v>50</v>
      </c>
      <c r="D29" s="377" t="s">
        <v>51</v>
      </c>
      <c r="E29" s="378"/>
      <c r="F29" s="379"/>
      <c r="G29" s="396" t="s">
        <v>52</v>
      </c>
      <c r="H29" s="396" t="s">
        <v>53</v>
      </c>
      <c r="I29" s="429"/>
      <c r="J29" s="430"/>
    </row>
    <row r="30" spans="1:11" ht="24.6" customHeight="1">
      <c r="A30" s="394" t="s">
        <v>23</v>
      </c>
      <c r="B30" s="396" t="s">
        <v>24</v>
      </c>
      <c r="C30" s="376"/>
      <c r="D30" s="375" t="s">
        <v>54</v>
      </c>
      <c r="E30" s="375" t="s">
        <v>55</v>
      </c>
      <c r="F30" s="375" t="s">
        <v>56</v>
      </c>
      <c r="G30" s="431"/>
      <c r="H30" s="431"/>
      <c r="I30" s="28" t="s">
        <v>57</v>
      </c>
      <c r="J30" s="28" t="s">
        <v>58</v>
      </c>
    </row>
    <row r="31" spans="1:11" ht="24.6" customHeight="1">
      <c r="A31" s="395"/>
      <c r="B31" s="397"/>
      <c r="C31" s="29" t="s">
        <v>59</v>
      </c>
      <c r="D31" s="375"/>
      <c r="E31" s="375"/>
      <c r="F31" s="375"/>
      <c r="G31" s="397"/>
      <c r="H31" s="397"/>
      <c r="I31" s="29" t="s">
        <v>60</v>
      </c>
      <c r="J31" s="29" t="s">
        <v>61</v>
      </c>
    </row>
    <row r="32" spans="1:11">
      <c r="A32" s="30">
        <v>1</v>
      </c>
      <c r="B32" s="30">
        <v>2</v>
      </c>
      <c r="C32" s="29">
        <v>3</v>
      </c>
      <c r="D32" s="29">
        <v>4</v>
      </c>
      <c r="E32" s="29">
        <v>5</v>
      </c>
      <c r="F32" s="29">
        <v>6</v>
      </c>
      <c r="G32" s="29">
        <v>7</v>
      </c>
      <c r="H32" s="29">
        <v>8</v>
      </c>
      <c r="I32" s="29">
        <v>9</v>
      </c>
      <c r="J32" s="30">
        <v>10</v>
      </c>
    </row>
    <row r="33" spans="1:12">
      <c r="A33" s="22" t="s">
        <v>35</v>
      </c>
      <c r="B33" s="23" t="s">
        <v>62</v>
      </c>
      <c r="C33" s="25">
        <f t="shared" ref="C33:C39" si="6">+D33+E33+F34</f>
        <v>769748</v>
      </c>
      <c r="D33" s="25">
        <v>769748</v>
      </c>
      <c r="E33" s="25">
        <v>0</v>
      </c>
      <c r="F33" s="25">
        <v>0</v>
      </c>
      <c r="G33" s="25">
        <v>728458</v>
      </c>
      <c r="H33" s="25">
        <v>769539</v>
      </c>
      <c r="I33" s="25">
        <f t="shared" ref="I33:I38" si="7">+H33-C33</f>
        <v>-209</v>
      </c>
      <c r="J33" s="24">
        <f t="shared" ref="J33:J38" si="8">+H33/C33*100</f>
        <v>99.972848256832108</v>
      </c>
    </row>
    <row r="34" spans="1:12" ht="62.4">
      <c r="A34" s="22" t="s">
        <v>41</v>
      </c>
      <c r="B34" s="23" t="s">
        <v>63</v>
      </c>
      <c r="C34" s="25">
        <f t="shared" si="6"/>
        <v>197285</v>
      </c>
      <c r="D34" s="25">
        <v>197285</v>
      </c>
      <c r="E34" s="25">
        <v>0</v>
      </c>
      <c r="F34" s="25">
        <v>0</v>
      </c>
      <c r="G34" s="25">
        <v>160496</v>
      </c>
      <c r="H34" s="25">
        <v>136656</v>
      </c>
      <c r="I34" s="25">
        <f t="shared" si="7"/>
        <v>-60629</v>
      </c>
      <c r="J34" s="24">
        <f t="shared" si="8"/>
        <v>69.268317408824799</v>
      </c>
    </row>
    <row r="35" spans="1:12" ht="31.2">
      <c r="A35" s="22" t="s">
        <v>43</v>
      </c>
      <c r="B35" s="23" t="s">
        <v>64</v>
      </c>
      <c r="C35" s="25">
        <f t="shared" si="6"/>
        <v>58809</v>
      </c>
      <c r="D35" s="25">
        <v>58809</v>
      </c>
      <c r="E35" s="25">
        <v>0</v>
      </c>
      <c r="F35" s="25">
        <v>0</v>
      </c>
      <c r="G35" s="25">
        <v>46333</v>
      </c>
      <c r="H35" s="25">
        <v>48318</v>
      </c>
      <c r="I35" s="25">
        <f t="shared" si="7"/>
        <v>-10491</v>
      </c>
      <c r="J35" s="24">
        <f t="shared" si="8"/>
        <v>82.160893740753977</v>
      </c>
    </row>
    <row r="36" spans="1:12" ht="46.8">
      <c r="A36" s="22" t="s">
        <v>65</v>
      </c>
      <c r="B36" s="23" t="s">
        <v>66</v>
      </c>
      <c r="C36" s="25">
        <f t="shared" si="6"/>
        <v>9256</v>
      </c>
      <c r="D36" s="25">
        <v>9256</v>
      </c>
      <c r="E36" s="25">
        <v>0</v>
      </c>
      <c r="F36" s="25">
        <v>0</v>
      </c>
      <c r="G36" s="25">
        <v>8060</v>
      </c>
      <c r="H36" s="25">
        <v>4340</v>
      </c>
      <c r="I36" s="25">
        <f t="shared" si="7"/>
        <v>-4916</v>
      </c>
      <c r="J36" s="24">
        <f t="shared" si="8"/>
        <v>46.888504753673296</v>
      </c>
    </row>
    <row r="37" spans="1:12" ht="46.8">
      <c r="A37" s="22" t="s">
        <v>67</v>
      </c>
      <c r="B37" s="23" t="s">
        <v>68</v>
      </c>
      <c r="C37" s="25">
        <f t="shared" si="6"/>
        <v>1044</v>
      </c>
      <c r="D37" s="25">
        <v>1044</v>
      </c>
      <c r="E37" s="25">
        <v>0</v>
      </c>
      <c r="F37" s="25">
        <v>0</v>
      </c>
      <c r="G37" s="25">
        <v>871</v>
      </c>
      <c r="H37" s="25">
        <v>946</v>
      </c>
      <c r="I37" s="25">
        <f t="shared" si="7"/>
        <v>-98</v>
      </c>
      <c r="J37" s="24">
        <f t="shared" si="8"/>
        <v>90.613026819923377</v>
      </c>
    </row>
    <row r="38" spans="1:12" ht="31.2">
      <c r="A38" s="22" t="s">
        <v>69</v>
      </c>
      <c r="B38" s="23" t="s">
        <v>70</v>
      </c>
      <c r="C38" s="25">
        <f t="shared" si="6"/>
        <v>38059</v>
      </c>
      <c r="D38" s="25">
        <v>38059</v>
      </c>
      <c r="E38" s="25">
        <v>0</v>
      </c>
      <c r="F38" s="25">
        <v>0</v>
      </c>
      <c r="G38" s="25">
        <v>45787</v>
      </c>
      <c r="H38" s="25">
        <v>36859</v>
      </c>
      <c r="I38" s="25">
        <f t="shared" si="7"/>
        <v>-1200</v>
      </c>
      <c r="J38" s="24">
        <f t="shared" si="8"/>
        <v>96.847000709424833</v>
      </c>
    </row>
    <row r="39" spans="1:12">
      <c r="A39" s="406" t="s">
        <v>71</v>
      </c>
      <c r="B39" s="406"/>
      <c r="C39" s="26">
        <f t="shared" si="6"/>
        <v>1074201</v>
      </c>
      <c r="D39" s="26">
        <f>+SUM(D33:D38)</f>
        <v>1074201</v>
      </c>
      <c r="E39" s="26">
        <f>+SUM(E33:E38)</f>
        <v>0</v>
      </c>
      <c r="F39" s="26">
        <f>+SUM(F33:F38)</f>
        <v>0</v>
      </c>
      <c r="G39" s="26">
        <f>+SUM(G33:G38)-1</f>
        <v>990004</v>
      </c>
      <c r="H39" s="26">
        <f>+SUM(H33:H38)+1</f>
        <v>996659</v>
      </c>
      <c r="I39" s="26">
        <f>+H39-C39</f>
        <v>-77542</v>
      </c>
      <c r="J39" s="27">
        <f>+H39/C39*100</f>
        <v>92.78142545017181</v>
      </c>
      <c r="K39" s="31"/>
      <c r="L39" s="31"/>
    </row>
    <row r="40" spans="1:12" ht="28.9" customHeight="1">
      <c r="A40" s="405" t="s">
        <v>72</v>
      </c>
      <c r="B40" s="405"/>
      <c r="C40" s="405"/>
      <c r="D40" s="405"/>
      <c r="E40" s="405"/>
      <c r="F40" s="405"/>
      <c r="G40" s="405"/>
      <c r="H40" s="405"/>
      <c r="I40" s="405"/>
      <c r="J40" s="405"/>
    </row>
    <row r="41" spans="1:12">
      <c r="A41" s="380" t="s">
        <v>73</v>
      </c>
      <c r="B41" s="381"/>
      <c r="C41" s="381"/>
      <c r="D41" s="381"/>
      <c r="E41" s="381"/>
      <c r="F41" s="381"/>
      <c r="G41" s="381"/>
      <c r="H41" s="381"/>
      <c r="I41" s="382"/>
      <c r="J41" s="18"/>
    </row>
    <row r="42" spans="1:12" ht="15.75" customHeight="1">
      <c r="A42" s="383" t="s">
        <v>74</v>
      </c>
      <c r="B42" s="383"/>
      <c r="C42" s="384" t="s">
        <v>75</v>
      </c>
      <c r="D42" s="416" t="s">
        <v>51</v>
      </c>
      <c r="E42" s="416"/>
      <c r="F42" s="416"/>
      <c r="G42" s="384" t="s">
        <v>76</v>
      </c>
      <c r="H42" s="418" t="s">
        <v>77</v>
      </c>
      <c r="I42" s="419"/>
      <c r="J42" s="18"/>
    </row>
    <row r="43" spans="1:12">
      <c r="A43" s="383"/>
      <c r="B43" s="383"/>
      <c r="C43" s="384"/>
      <c r="D43" s="420" t="s">
        <v>78</v>
      </c>
      <c r="E43" s="420" t="s">
        <v>79</v>
      </c>
      <c r="F43" s="420"/>
      <c r="G43" s="417"/>
      <c r="H43" s="421" t="s">
        <v>80</v>
      </c>
      <c r="I43" s="420" t="s">
        <v>81</v>
      </c>
      <c r="J43" s="18"/>
    </row>
    <row r="44" spans="1:12" ht="15.75" customHeight="1">
      <c r="A44" s="383"/>
      <c r="B44" s="383"/>
      <c r="C44" s="29" t="s">
        <v>82</v>
      </c>
      <c r="D44" s="420"/>
      <c r="E44" s="420"/>
      <c r="F44" s="420"/>
      <c r="G44" s="32" t="s">
        <v>83</v>
      </c>
      <c r="H44" s="422"/>
      <c r="I44" s="420"/>
      <c r="J44" s="18"/>
    </row>
    <row r="45" spans="1:12" ht="15" customHeight="1">
      <c r="A45" s="402">
        <v>1</v>
      </c>
      <c r="B45" s="402"/>
      <c r="C45" s="29" t="s">
        <v>84</v>
      </c>
      <c r="D45" s="29" t="s">
        <v>85</v>
      </c>
      <c r="E45" s="402">
        <v>4</v>
      </c>
      <c r="F45" s="402"/>
      <c r="G45" s="29" t="s">
        <v>86</v>
      </c>
      <c r="H45" s="29" t="s">
        <v>87</v>
      </c>
      <c r="I45" s="29">
        <v>7</v>
      </c>
      <c r="J45" s="18"/>
    </row>
    <row r="46" spans="1:12">
      <c r="A46" s="403" t="s">
        <v>88</v>
      </c>
      <c r="B46" s="403"/>
      <c r="C46" s="33">
        <f>+D46+E46</f>
        <v>222058</v>
      </c>
      <c r="D46" s="34">
        <v>5792</v>
      </c>
      <c r="E46" s="404">
        <v>216266</v>
      </c>
      <c r="F46" s="404"/>
      <c r="G46" s="35">
        <f>+H46+I46</f>
        <v>723695</v>
      </c>
      <c r="H46" s="34">
        <v>59097</v>
      </c>
      <c r="I46" s="34">
        <v>664598</v>
      </c>
      <c r="J46" s="367"/>
    </row>
    <row r="47" spans="1:12" ht="15" customHeight="1">
      <c r="A47" s="403" t="s">
        <v>89</v>
      </c>
      <c r="B47" s="403"/>
      <c r="C47" s="33">
        <f>+D47+E47</f>
        <v>217382</v>
      </c>
      <c r="D47" s="34">
        <v>5792</v>
      </c>
      <c r="E47" s="404">
        <f>+E46+F25-H39</f>
        <v>211590</v>
      </c>
      <c r="F47" s="404"/>
      <c r="G47" s="36">
        <f>+H47+I47</f>
        <v>723695</v>
      </c>
      <c r="H47" s="37">
        <v>64638</v>
      </c>
      <c r="I47" s="37">
        <v>659057</v>
      </c>
      <c r="J47" s="18"/>
    </row>
    <row r="48" spans="1:12">
      <c r="A48" s="19"/>
      <c r="B48" s="19"/>
      <c r="C48" s="19"/>
      <c r="D48" s="19"/>
      <c r="E48" s="19"/>
      <c r="F48" s="368"/>
      <c r="G48" s="19"/>
      <c r="H48" s="19"/>
      <c r="I48" s="19"/>
      <c r="J48" s="31"/>
    </row>
    <row r="49" spans="1:10">
      <c r="A49" s="19"/>
      <c r="B49" s="19"/>
      <c r="C49" s="19"/>
      <c r="D49" s="19"/>
      <c r="E49" s="19"/>
      <c r="F49" s="19"/>
      <c r="G49" s="19"/>
      <c r="H49" s="19"/>
      <c r="I49" s="19"/>
      <c r="J49" s="47"/>
    </row>
    <row r="50" spans="1:10" ht="15.6" customHeight="1">
      <c r="A50" s="51" t="s">
        <v>90</v>
      </c>
      <c r="B50" s="51"/>
      <c r="C50" s="52"/>
      <c r="D50" s="47"/>
      <c r="E50" s="53"/>
      <c r="F50" s="53"/>
      <c r="G50" s="54"/>
      <c r="H50" s="423" t="s">
        <v>91</v>
      </c>
      <c r="I50" s="423"/>
      <c r="J50" s="47"/>
    </row>
    <row r="51" spans="1:10">
      <c r="A51" s="48"/>
      <c r="B51" s="48"/>
      <c r="C51" s="49"/>
      <c r="D51" s="47"/>
      <c r="E51" s="55" t="s">
        <v>92</v>
      </c>
      <c r="F51" s="53"/>
      <c r="G51" s="56"/>
      <c r="H51" s="56"/>
      <c r="I51" s="56"/>
      <c r="J51" s="56"/>
    </row>
    <row r="52" spans="1:10">
      <c r="A52" s="48"/>
      <c r="B52" s="48"/>
      <c r="C52" s="49"/>
      <c r="D52" s="47"/>
      <c r="E52" s="53" t="s">
        <v>93</v>
      </c>
      <c r="F52" s="104"/>
      <c r="G52" s="42"/>
      <c r="H52" s="47"/>
      <c r="I52" s="47"/>
      <c r="J52" s="47"/>
    </row>
    <row r="53" spans="1:10" ht="15.6" customHeight="1">
      <c r="A53" s="57" t="s">
        <v>94</v>
      </c>
      <c r="B53" s="57"/>
      <c r="C53" s="49"/>
      <c r="D53" s="47"/>
      <c r="E53" s="58"/>
      <c r="F53" s="58"/>
      <c r="G53" s="50"/>
      <c r="H53" s="413" t="s">
        <v>95</v>
      </c>
      <c r="I53" s="413"/>
      <c r="J53" s="47"/>
    </row>
    <row r="54" spans="1:10" ht="16.350000000000001" customHeight="1">
      <c r="A54" s="59"/>
      <c r="B54" s="59"/>
      <c r="C54" s="40"/>
      <c r="D54" s="60"/>
      <c r="E54" s="55" t="s">
        <v>92</v>
      </c>
      <c r="F54" s="61"/>
      <c r="G54" s="42"/>
      <c r="H54" s="414"/>
      <c r="I54" s="415"/>
      <c r="J54" s="62"/>
    </row>
    <row r="55" spans="1:10" ht="16.350000000000001" customHeight="1">
      <c r="A55" s="40"/>
      <c r="B55" s="40"/>
      <c r="C55" s="63"/>
      <c r="D55" s="64"/>
      <c r="E55" s="65"/>
      <c r="F55" s="65"/>
      <c r="G55" s="42"/>
      <c r="H55" s="62"/>
      <c r="I55" s="62"/>
      <c r="J55" s="62"/>
    </row>
  </sheetData>
  <mergeCells count="62">
    <mergeCell ref="A25:B25"/>
    <mergeCell ref="C25:D25"/>
    <mergeCell ref="A27:J27"/>
    <mergeCell ref="A28:B29"/>
    <mergeCell ref="C28:H28"/>
    <mergeCell ref="I28:J29"/>
    <mergeCell ref="G29:G31"/>
    <mergeCell ref="H29:H31"/>
    <mergeCell ref="H53:I53"/>
    <mergeCell ref="H54:I54"/>
    <mergeCell ref="D42:F42"/>
    <mergeCell ref="G42:G43"/>
    <mergeCell ref="H42:I42"/>
    <mergeCell ref="D43:D44"/>
    <mergeCell ref="E43:F44"/>
    <mergeCell ref="H43:H44"/>
    <mergeCell ref="I43:I44"/>
    <mergeCell ref="H50:I50"/>
    <mergeCell ref="A40:J40"/>
    <mergeCell ref="A39:B39"/>
    <mergeCell ref="A30:A31"/>
    <mergeCell ref="B30:B31"/>
    <mergeCell ref="H1:J1"/>
    <mergeCell ref="A5:I5"/>
    <mergeCell ref="A14:J14"/>
    <mergeCell ref="A15:B16"/>
    <mergeCell ref="C15:F16"/>
    <mergeCell ref="I17:J17"/>
    <mergeCell ref="A9:J9"/>
    <mergeCell ref="A10:J10"/>
    <mergeCell ref="A11:J11"/>
    <mergeCell ref="C21:D21"/>
    <mergeCell ref="C22:D22"/>
    <mergeCell ref="C23:D23"/>
    <mergeCell ref="A45:B45"/>
    <mergeCell ref="E45:F45"/>
    <mergeCell ref="A46:B46"/>
    <mergeCell ref="E46:F46"/>
    <mergeCell ref="A47:B47"/>
    <mergeCell ref="E47:F47"/>
    <mergeCell ref="A41:I41"/>
    <mergeCell ref="A42:B44"/>
    <mergeCell ref="C42:C43"/>
    <mergeCell ref="A4:J4"/>
    <mergeCell ref="C20:D20"/>
    <mergeCell ref="G15:J15"/>
    <mergeCell ref="G16:I16"/>
    <mergeCell ref="A6:J6"/>
    <mergeCell ref="A7:J7"/>
    <mergeCell ref="A13:D13"/>
    <mergeCell ref="C19:D19"/>
    <mergeCell ref="A17:A18"/>
    <mergeCell ref="B17:B18"/>
    <mergeCell ref="C17:D18"/>
    <mergeCell ref="E17:E18"/>
    <mergeCell ref="F17:F18"/>
    <mergeCell ref="C24:D24"/>
    <mergeCell ref="F30:F31"/>
    <mergeCell ref="C29:C30"/>
    <mergeCell ref="D29:F29"/>
    <mergeCell ref="D30:D31"/>
    <mergeCell ref="E30:E31"/>
  </mergeCells>
  <pageMargins left="0.70866141732283472" right="0.31496062992125984" top="0.35433070866141736" bottom="0.35433070866141736" header="0" footer="0"/>
  <pageSetup paperSize="9" scale="47" firstPageNumber="3" orientation="portrait" useFirstPageNumber="1" r:id="rId1"/>
  <headerFooter>
    <oddHeader>&amp;C&amp;P</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43F662-5546-4A13-ADE3-9EA69E3E8DDE}">
  <sheetPr>
    <pageSetUpPr fitToPage="1"/>
  </sheetPr>
  <dimension ref="A1:S91"/>
  <sheetViews>
    <sheetView showGridLines="0" zoomScale="70" zoomScaleNormal="70" workbookViewId="0">
      <selection activeCell="A10" sqref="A10:I10"/>
    </sheetView>
  </sheetViews>
  <sheetFormatPr defaultColWidth="9.26171875" defaultRowHeight="15.6"/>
  <cols>
    <col min="1" max="1" width="13.578125" style="39" customWidth="1"/>
    <col min="2" max="2" width="97.26171875" style="1" customWidth="1"/>
    <col min="3" max="9" width="26" style="67" customWidth="1"/>
    <col min="10" max="10" width="11.578125" style="1" customWidth="1"/>
    <col min="11" max="16384" width="9.26171875" style="1"/>
  </cols>
  <sheetData>
    <row r="1" spans="1:17" ht="18.75" customHeight="1">
      <c r="E1" s="438"/>
      <c r="F1" s="438"/>
      <c r="G1" s="97" t="s">
        <v>96</v>
      </c>
      <c r="H1" s="436" t="s">
        <v>97</v>
      </c>
      <c r="I1" s="436"/>
      <c r="J1" s="95"/>
    </row>
    <row r="2" spans="1:17">
      <c r="D2" s="96"/>
      <c r="E2" s="438"/>
      <c r="F2" s="438"/>
      <c r="G2" s="98"/>
      <c r="H2" s="437"/>
      <c r="I2" s="437"/>
      <c r="J2" s="95"/>
    </row>
    <row r="3" spans="1:17">
      <c r="C3" s="68"/>
      <c r="D3" s="1"/>
      <c r="E3" s="438"/>
      <c r="F3" s="438"/>
      <c r="G3" s="98"/>
      <c r="H3" s="437"/>
      <c r="I3" s="437"/>
      <c r="J3" s="95"/>
    </row>
    <row r="4" spans="1:17">
      <c r="D4" s="1"/>
      <c r="E4" s="438"/>
      <c r="F4" s="438"/>
      <c r="G4" s="98"/>
      <c r="H4" s="437"/>
      <c r="I4" s="437"/>
      <c r="J4" s="95"/>
    </row>
    <row r="5" spans="1:17">
      <c r="H5" s="438"/>
      <c r="I5" s="438"/>
      <c r="J5" s="95"/>
    </row>
    <row r="6" spans="1:17" ht="10.5" customHeight="1">
      <c r="G6" s="1"/>
      <c r="H6" s="438"/>
      <c r="I6" s="438"/>
    </row>
    <row r="7" spans="1:17">
      <c r="A7" s="432" t="s">
        <v>0</v>
      </c>
      <c r="B7" s="432"/>
      <c r="C7" s="432"/>
      <c r="D7" s="432"/>
      <c r="E7" s="432"/>
      <c r="F7" s="432"/>
      <c r="G7" s="432"/>
      <c r="H7" s="432"/>
      <c r="I7" s="432"/>
    </row>
    <row r="8" spans="1:17" ht="9" customHeight="1">
      <c r="A8" s="38"/>
      <c r="B8" s="38"/>
      <c r="C8" s="38"/>
      <c r="D8" s="38"/>
      <c r="E8" s="38"/>
      <c r="F8" s="38"/>
      <c r="G8" s="38"/>
      <c r="H8" s="38"/>
      <c r="I8" s="38"/>
    </row>
    <row r="9" spans="1:17">
      <c r="A9" s="432" t="s">
        <v>98</v>
      </c>
      <c r="B9" s="432"/>
      <c r="C9" s="432"/>
      <c r="D9" s="432"/>
      <c r="E9" s="432"/>
      <c r="F9" s="432"/>
      <c r="G9" s="432"/>
      <c r="H9" s="432"/>
      <c r="I9" s="432"/>
    </row>
    <row r="10" spans="1:17">
      <c r="A10" s="442" t="s">
        <v>99</v>
      </c>
      <c r="B10" s="442"/>
      <c r="C10" s="442"/>
      <c r="D10" s="442"/>
      <c r="E10" s="442"/>
      <c r="F10" s="442"/>
      <c r="G10" s="442"/>
      <c r="H10" s="442"/>
      <c r="I10" s="442"/>
      <c r="J10" s="20"/>
      <c r="K10" s="20"/>
      <c r="L10" s="20"/>
      <c r="M10" s="20"/>
      <c r="N10" s="20"/>
      <c r="O10" s="20"/>
      <c r="P10" s="20"/>
      <c r="Q10" s="20"/>
    </row>
    <row r="11" spans="1:17" s="20" customFormat="1">
      <c r="A11" s="101"/>
      <c r="B11" s="101"/>
      <c r="C11" s="101"/>
      <c r="D11" s="101"/>
      <c r="E11" s="101"/>
      <c r="F11" s="101"/>
      <c r="G11" s="101"/>
      <c r="H11" s="101"/>
      <c r="I11" s="101"/>
    </row>
    <row r="12" spans="1:17" s="5" customFormat="1">
      <c r="A12" s="443" t="s">
        <v>15</v>
      </c>
      <c r="B12" s="444"/>
      <c r="C12" s="444"/>
      <c r="D12" s="444"/>
      <c r="E12" s="444"/>
      <c r="F12" s="444"/>
      <c r="G12" s="444"/>
      <c r="H12" s="444"/>
      <c r="I12" s="445"/>
    </row>
    <row r="13" spans="1:17" s="5" customFormat="1">
      <c r="A13" s="42"/>
      <c r="B13" s="42"/>
      <c r="C13" s="42"/>
      <c r="D13" s="42"/>
      <c r="E13" s="42"/>
      <c r="F13" s="42"/>
      <c r="G13" s="42"/>
      <c r="H13" s="42"/>
      <c r="I13" s="42"/>
    </row>
    <row r="14" spans="1:17" s="5" customFormat="1">
      <c r="A14" s="443" t="s">
        <v>3</v>
      </c>
      <c r="B14" s="444"/>
      <c r="C14" s="444"/>
      <c r="D14" s="444"/>
      <c r="E14" s="444"/>
      <c r="F14" s="444"/>
      <c r="G14" s="444"/>
      <c r="H14" s="444"/>
      <c r="I14" s="445"/>
    </row>
    <row r="15" spans="1:17" ht="16.149999999999999" customHeight="1"/>
    <row r="16" spans="1:17">
      <c r="A16" s="446" t="s">
        <v>100</v>
      </c>
      <c r="B16" s="446"/>
      <c r="C16" s="446"/>
      <c r="I16" s="69" t="s">
        <v>101</v>
      </c>
    </row>
    <row r="17" spans="1:19" ht="15.6" customHeight="1">
      <c r="A17" s="447" t="s">
        <v>102</v>
      </c>
      <c r="B17" s="448"/>
      <c r="C17" s="449" t="s">
        <v>103</v>
      </c>
      <c r="D17" s="450"/>
      <c r="E17" s="449" t="s">
        <v>104</v>
      </c>
      <c r="F17" s="451"/>
      <c r="G17" s="450"/>
      <c r="H17" s="449" t="s">
        <v>105</v>
      </c>
      <c r="I17" s="450"/>
    </row>
    <row r="18" spans="1:19">
      <c r="A18" s="70" t="s">
        <v>106</v>
      </c>
      <c r="B18" s="70" t="s">
        <v>107</v>
      </c>
      <c r="C18" s="71" t="s">
        <v>108</v>
      </c>
      <c r="D18" s="71" t="s">
        <v>109</v>
      </c>
      <c r="E18" s="71" t="s">
        <v>110</v>
      </c>
      <c r="F18" s="72" t="s">
        <v>111</v>
      </c>
      <c r="G18" s="72" t="s">
        <v>112</v>
      </c>
      <c r="H18" s="71" t="s">
        <v>108</v>
      </c>
      <c r="I18" s="71" t="s">
        <v>109</v>
      </c>
    </row>
    <row r="19" spans="1:19" s="206" customFormat="1">
      <c r="A19" s="205">
        <v>1</v>
      </c>
      <c r="B19" s="205">
        <v>2</v>
      </c>
      <c r="C19" s="205">
        <v>3</v>
      </c>
      <c r="D19" s="205">
        <v>4</v>
      </c>
      <c r="E19" s="205">
        <v>5</v>
      </c>
      <c r="F19" s="205">
        <v>6</v>
      </c>
      <c r="G19" s="205">
        <v>7</v>
      </c>
      <c r="H19" s="205">
        <v>8</v>
      </c>
      <c r="I19" s="205">
        <v>9</v>
      </c>
      <c r="S19" s="207"/>
    </row>
    <row r="20" spans="1:19" s="74" customFormat="1" ht="31.2">
      <c r="A20" s="439" t="s">
        <v>35</v>
      </c>
      <c r="B20" s="75" t="s">
        <v>113</v>
      </c>
      <c r="C20" s="71">
        <f>SUM(C21:C24)</f>
        <v>559258237.15999997</v>
      </c>
      <c r="D20" s="71">
        <f>SUM(D21:D24)</f>
        <v>0</v>
      </c>
      <c r="E20" s="71">
        <f>E25+E30</f>
        <v>939450000</v>
      </c>
      <c r="F20" s="71">
        <f>SUM(F21:F24)</f>
        <v>1014249229.5299999</v>
      </c>
      <c r="G20" s="71">
        <f>SUM(G21:G24)</f>
        <v>946336051.20999992</v>
      </c>
      <c r="H20" s="71">
        <f>C20-D20+F20-G20+I20</f>
        <v>627171415.4799999</v>
      </c>
      <c r="I20" s="71">
        <f>SUM(I21:I24)</f>
        <v>0</v>
      </c>
    </row>
    <row r="21" spans="1:19" s="74" customFormat="1">
      <c r="A21" s="440"/>
      <c r="B21" s="76" t="s">
        <v>114</v>
      </c>
      <c r="C21" s="77">
        <f>C26+C30+C32</f>
        <v>558563685.52999997</v>
      </c>
      <c r="D21" s="77">
        <f>D26+D30+D32</f>
        <v>0</v>
      </c>
      <c r="E21" s="77" t="s">
        <v>115</v>
      </c>
      <c r="F21" s="77">
        <f>F26+F30+F32</f>
        <v>1014085077.03</v>
      </c>
      <c r="G21" s="77">
        <f>G26+G30+G32</f>
        <v>946203911.33000004</v>
      </c>
      <c r="H21" s="78">
        <f>C21+F21-G21+I21-D21</f>
        <v>626444851.2299999</v>
      </c>
      <c r="I21" s="77">
        <f>I26+I30+I32</f>
        <v>0</v>
      </c>
    </row>
    <row r="22" spans="1:19" s="74" customFormat="1">
      <c r="A22" s="440"/>
      <c r="B22" s="76" t="s">
        <v>116</v>
      </c>
      <c r="C22" s="77">
        <f>C27+C33</f>
        <v>102699.63</v>
      </c>
      <c r="D22" s="77">
        <f>D27+D33</f>
        <v>0</v>
      </c>
      <c r="E22" s="77" t="s">
        <v>115</v>
      </c>
      <c r="F22" s="77">
        <f>F27+F33</f>
        <v>12720.41</v>
      </c>
      <c r="G22" s="77">
        <f>G27+G33</f>
        <v>6840.4</v>
      </c>
      <c r="H22" s="78">
        <f>C22+F22-G22+I22-D22</f>
        <v>108579.64000000001</v>
      </c>
      <c r="I22" s="77">
        <f>I27+I33</f>
        <v>0</v>
      </c>
    </row>
    <row r="23" spans="1:19" s="74" customFormat="1">
      <c r="A23" s="440"/>
      <c r="B23" s="76" t="s">
        <v>117</v>
      </c>
      <c r="C23" s="77">
        <f>C28+C34</f>
        <v>552222.31999999995</v>
      </c>
      <c r="D23" s="77">
        <f>D28+D34</f>
        <v>0</v>
      </c>
      <c r="E23" s="77" t="s">
        <v>115</v>
      </c>
      <c r="F23" s="77">
        <f>F28+F34</f>
        <v>119838.42</v>
      </c>
      <c r="G23" s="77">
        <f>G28+G34</f>
        <v>100755.06</v>
      </c>
      <c r="H23" s="78">
        <f>C23+F23-G23+I23-D23</f>
        <v>571305.67999999993</v>
      </c>
      <c r="I23" s="77">
        <f>I28+I34</f>
        <v>0</v>
      </c>
    </row>
    <row r="24" spans="1:19" s="74" customFormat="1">
      <c r="A24" s="441"/>
      <c r="B24" s="76" t="s">
        <v>118</v>
      </c>
      <c r="C24" s="77">
        <f>C29</f>
        <v>39629.68</v>
      </c>
      <c r="D24" s="77">
        <v>0</v>
      </c>
      <c r="E24" s="77" t="s">
        <v>115</v>
      </c>
      <c r="F24" s="77">
        <f>F29</f>
        <v>31593.67</v>
      </c>
      <c r="G24" s="77">
        <f>G29</f>
        <v>24544.42</v>
      </c>
      <c r="H24" s="78">
        <f>C24+F24-G24+I24-D24</f>
        <v>46678.930000000008</v>
      </c>
      <c r="I24" s="77">
        <f>I29</f>
        <v>0</v>
      </c>
    </row>
    <row r="25" spans="1:19" s="74" customFormat="1" ht="31.2">
      <c r="A25" s="454" t="s">
        <v>37</v>
      </c>
      <c r="B25" s="79" t="s">
        <v>119</v>
      </c>
      <c r="C25" s="78">
        <f>SUM(C26:C29)</f>
        <v>559257940.94999993</v>
      </c>
      <c r="D25" s="78">
        <f>SUM(D26:D29)</f>
        <v>0</v>
      </c>
      <c r="E25" s="78">
        <v>663505000</v>
      </c>
      <c r="F25" s="78">
        <f>SUM(F26:F29)</f>
        <v>738292488.96000004</v>
      </c>
      <c r="G25" s="78">
        <f>SUM(G26:G29)</f>
        <v>670379613.44000006</v>
      </c>
      <c r="H25" s="78">
        <f>SUM(H26:H29)</f>
        <v>627170816.46999979</v>
      </c>
      <c r="I25" s="78">
        <f>SUM(I26:I29)</f>
        <v>0</v>
      </c>
    </row>
    <row r="26" spans="1:19" s="74" customFormat="1">
      <c r="A26" s="454"/>
      <c r="B26" s="76" t="s">
        <v>114</v>
      </c>
      <c r="C26" s="78">
        <v>558563391.89999998</v>
      </c>
      <c r="D26" s="78">
        <v>0</v>
      </c>
      <c r="E26" s="78" t="s">
        <v>115</v>
      </c>
      <c r="F26" s="78">
        <v>738129551.00999999</v>
      </c>
      <c r="G26" s="78">
        <v>670248688.85000002</v>
      </c>
      <c r="H26" s="78">
        <f>C26+F26-G26+I26-D26</f>
        <v>626444254.05999982</v>
      </c>
      <c r="I26" s="78"/>
    </row>
    <row r="27" spans="1:19" s="74" customFormat="1">
      <c r="A27" s="454"/>
      <c r="B27" s="76" t="s">
        <v>116</v>
      </c>
      <c r="C27" s="78">
        <v>102699.63</v>
      </c>
      <c r="D27" s="78">
        <v>0</v>
      </c>
      <c r="E27" s="78" t="s">
        <v>115</v>
      </c>
      <c r="F27" s="78">
        <v>12033.59</v>
      </c>
      <c r="G27" s="78">
        <v>6153.58</v>
      </c>
      <c r="H27" s="78">
        <f>C27+F27-G27+I27-D27</f>
        <v>108579.64</v>
      </c>
      <c r="I27" s="78">
        <v>0</v>
      </c>
    </row>
    <row r="28" spans="1:19" s="74" customFormat="1">
      <c r="A28" s="454"/>
      <c r="B28" s="76" t="s">
        <v>117</v>
      </c>
      <c r="C28" s="78">
        <v>552219.74</v>
      </c>
      <c r="D28" s="78">
        <v>0</v>
      </c>
      <c r="E28" s="78" t="s">
        <v>115</v>
      </c>
      <c r="F28" s="78">
        <v>119310.69</v>
      </c>
      <c r="G28" s="78">
        <v>100226.59</v>
      </c>
      <c r="H28" s="78">
        <f>C28+F28-G28+I28-D28</f>
        <v>571303.84</v>
      </c>
      <c r="I28" s="78">
        <v>0</v>
      </c>
    </row>
    <row r="29" spans="1:19" s="74" customFormat="1">
      <c r="A29" s="454"/>
      <c r="B29" s="76" t="s">
        <v>118</v>
      </c>
      <c r="C29" s="78">
        <v>39629.68</v>
      </c>
      <c r="D29" s="78">
        <v>0</v>
      </c>
      <c r="E29" s="78" t="s">
        <v>115</v>
      </c>
      <c r="F29" s="78">
        <v>31593.67</v>
      </c>
      <c r="G29" s="78">
        <v>24544.42</v>
      </c>
      <c r="H29" s="78">
        <f>C29+F29-G29+I29-D29</f>
        <v>46678.930000000008</v>
      </c>
      <c r="I29" s="78">
        <v>0</v>
      </c>
    </row>
    <row r="30" spans="1:19" s="74" customFormat="1">
      <c r="A30" s="73" t="s">
        <v>39</v>
      </c>
      <c r="B30" s="79" t="s">
        <v>40</v>
      </c>
      <c r="C30" s="78">
        <v>0</v>
      </c>
      <c r="D30" s="78">
        <v>0</v>
      </c>
      <c r="E30" s="78">
        <v>275945000</v>
      </c>
      <c r="F30" s="78">
        <v>275945000</v>
      </c>
      <c r="G30" s="78">
        <v>275945000</v>
      </c>
      <c r="H30" s="78">
        <f>C30+F30-G30+I30-D30</f>
        <v>0</v>
      </c>
      <c r="I30" s="78">
        <v>0</v>
      </c>
    </row>
    <row r="31" spans="1:19" s="74" customFormat="1" ht="31.2">
      <c r="A31" s="455" t="s">
        <v>120</v>
      </c>
      <c r="B31" s="79" t="s">
        <v>121</v>
      </c>
      <c r="C31" s="78">
        <f>SUM(C32:C34)</f>
        <v>296.20999999999998</v>
      </c>
      <c r="D31" s="78">
        <f>SUM(D32:D34)</f>
        <v>0</v>
      </c>
      <c r="E31" s="78" t="s">
        <v>115</v>
      </c>
      <c r="F31" s="78">
        <f>SUM(F32:F34)</f>
        <v>11740.57</v>
      </c>
      <c r="G31" s="78">
        <f>SUM(G32:G34)</f>
        <v>11437.769999999999</v>
      </c>
      <c r="H31" s="78">
        <f>C31-D31+F31-G31+I31</f>
        <v>599.01000000000022</v>
      </c>
      <c r="I31" s="78">
        <f>SUM(I32:I34)</f>
        <v>0</v>
      </c>
    </row>
    <row r="32" spans="1:19" s="74" customFormat="1">
      <c r="A32" s="456"/>
      <c r="B32" s="76" t="s">
        <v>114</v>
      </c>
      <c r="C32" s="78">
        <v>293.63</v>
      </c>
      <c r="D32" s="78">
        <v>0</v>
      </c>
      <c r="E32" s="78" t="s">
        <v>115</v>
      </c>
      <c r="F32" s="78">
        <v>10526.02</v>
      </c>
      <c r="G32" s="78">
        <v>10222.48</v>
      </c>
      <c r="H32" s="78">
        <f>C32+F32-G32+I32-D32</f>
        <v>597.17000000000007</v>
      </c>
      <c r="I32" s="78">
        <v>0</v>
      </c>
    </row>
    <row r="33" spans="1:9" s="74" customFormat="1">
      <c r="A33" s="456"/>
      <c r="B33" s="76" t="s">
        <v>116</v>
      </c>
      <c r="C33" s="78">
        <v>0</v>
      </c>
      <c r="D33" s="78">
        <v>0</v>
      </c>
      <c r="E33" s="78" t="s">
        <v>115</v>
      </c>
      <c r="F33" s="78">
        <v>686.82</v>
      </c>
      <c r="G33" s="78">
        <v>686.82</v>
      </c>
      <c r="H33" s="78">
        <f>C33+F33-G33+I33-D33</f>
        <v>0</v>
      </c>
      <c r="I33" s="78">
        <v>0</v>
      </c>
    </row>
    <row r="34" spans="1:9" s="74" customFormat="1">
      <c r="A34" s="457"/>
      <c r="B34" s="76" t="s">
        <v>117</v>
      </c>
      <c r="C34" s="78">
        <v>2.58</v>
      </c>
      <c r="D34" s="78">
        <v>0</v>
      </c>
      <c r="E34" s="78" t="s">
        <v>115</v>
      </c>
      <c r="F34" s="78">
        <v>527.73</v>
      </c>
      <c r="G34" s="78">
        <v>528.47</v>
      </c>
      <c r="H34" s="78">
        <f>C34+F34-G34+I34-D34</f>
        <v>1.8400000000000318</v>
      </c>
      <c r="I34" s="78">
        <v>0</v>
      </c>
    </row>
    <row r="35" spans="1:9" s="81" customFormat="1">
      <c r="A35" s="80" t="s">
        <v>41</v>
      </c>
      <c r="B35" s="75" t="s">
        <v>122</v>
      </c>
      <c r="C35" s="72">
        <f>SUM(C36:C37)</f>
        <v>10641.56</v>
      </c>
      <c r="D35" s="72">
        <f>SUM(D36:D37)</f>
        <v>0</v>
      </c>
      <c r="E35" s="72">
        <v>38059000</v>
      </c>
      <c r="F35" s="72">
        <f>SUM(F36:F37)</f>
        <v>38048358.439999998</v>
      </c>
      <c r="G35" s="72">
        <f>SUM(G36:G37)</f>
        <v>38059000</v>
      </c>
      <c r="H35" s="72">
        <f>C35-D35+F35-G35+I35</f>
        <v>0</v>
      </c>
      <c r="I35" s="72">
        <f>SUM(I36:I37)</f>
        <v>0</v>
      </c>
    </row>
    <row r="36" spans="1:9" s="74" customFormat="1">
      <c r="A36" s="73" t="s">
        <v>123</v>
      </c>
      <c r="B36" s="79" t="s">
        <v>124</v>
      </c>
      <c r="C36" s="78">
        <v>10641.56</v>
      </c>
      <c r="D36" s="78">
        <v>0</v>
      </c>
      <c r="E36" s="78" t="s">
        <v>115</v>
      </c>
      <c r="F36" s="78">
        <f>38059000-10641.56</f>
        <v>38048358.439999998</v>
      </c>
      <c r="G36" s="78">
        <v>38059000</v>
      </c>
      <c r="H36" s="78">
        <f>C36+F36-G36+I36-D36</f>
        <v>0</v>
      </c>
      <c r="I36" s="78">
        <v>0</v>
      </c>
    </row>
    <row r="37" spans="1:9" s="74" customFormat="1">
      <c r="A37" s="73" t="s">
        <v>125</v>
      </c>
      <c r="B37" s="79" t="s">
        <v>126</v>
      </c>
      <c r="C37" s="78">
        <v>0</v>
      </c>
      <c r="D37" s="78">
        <v>0</v>
      </c>
      <c r="E37" s="78" t="s">
        <v>115</v>
      </c>
      <c r="F37" s="78">
        <v>0</v>
      </c>
      <c r="G37" s="78">
        <v>0</v>
      </c>
      <c r="H37" s="78">
        <f>C37+F37-G37+I37-D37</f>
        <v>0</v>
      </c>
      <c r="I37" s="78">
        <v>0</v>
      </c>
    </row>
    <row r="38" spans="1:9" s="81" customFormat="1">
      <c r="A38" s="80" t="s">
        <v>43</v>
      </c>
      <c r="B38" s="75" t="s">
        <v>127</v>
      </c>
      <c r="C38" s="72">
        <f>SUM(C39:C44)+C47</f>
        <v>19858245.799999997</v>
      </c>
      <c r="D38" s="72">
        <f>SUM(D39:D44)+D47</f>
        <v>497.72</v>
      </c>
      <c r="E38" s="72">
        <v>5535000</v>
      </c>
      <c r="F38" s="72">
        <f>SUM(F39:F44)+F47</f>
        <v>10589403.09</v>
      </c>
      <c r="G38" s="72">
        <f>SUM(G39:G44)+G47</f>
        <v>7588141.0499999998</v>
      </c>
      <c r="H38" s="72">
        <f>SUM(H39:H44)+H47</f>
        <v>22871930.029999997</v>
      </c>
      <c r="I38" s="72">
        <f>SUM(I39:I44)+I47</f>
        <v>12919.91</v>
      </c>
    </row>
    <row r="39" spans="1:9" s="74" customFormat="1" ht="31.2">
      <c r="A39" s="73" t="s">
        <v>128</v>
      </c>
      <c r="B39" s="79" t="s">
        <v>129</v>
      </c>
      <c r="C39" s="78">
        <v>0</v>
      </c>
      <c r="D39" s="78">
        <v>0</v>
      </c>
      <c r="E39" s="78">
        <v>150000</v>
      </c>
      <c r="F39" s="78">
        <v>150000</v>
      </c>
      <c r="G39" s="78">
        <v>150000</v>
      </c>
      <c r="H39" s="78">
        <f>C39+F39-G39+I39-D39</f>
        <v>0</v>
      </c>
      <c r="I39" s="78">
        <v>0</v>
      </c>
    </row>
    <row r="40" spans="1:9" s="81" customFormat="1" ht="31.2">
      <c r="A40" s="73" t="s">
        <v>130</v>
      </c>
      <c r="B40" s="79" t="s">
        <v>131</v>
      </c>
      <c r="C40" s="78">
        <v>0</v>
      </c>
      <c r="D40" s="78">
        <v>0</v>
      </c>
      <c r="E40" s="78" t="s">
        <v>115</v>
      </c>
      <c r="F40" s="78">
        <v>862175.12</v>
      </c>
      <c r="G40" s="78">
        <v>862175.12</v>
      </c>
      <c r="H40" s="78">
        <f>C40-D40+F40-G40+I40</f>
        <v>0</v>
      </c>
      <c r="I40" s="78">
        <v>0</v>
      </c>
    </row>
    <row r="41" spans="1:9" s="82" customFormat="1">
      <c r="A41" s="73" t="s">
        <v>132</v>
      </c>
      <c r="B41" s="79" t="s">
        <v>133</v>
      </c>
      <c r="C41" s="78">
        <v>0</v>
      </c>
      <c r="D41" s="78">
        <v>0</v>
      </c>
      <c r="E41" s="78" t="s">
        <v>115</v>
      </c>
      <c r="F41" s="78">
        <v>9090</v>
      </c>
      <c r="G41" s="78">
        <v>9090</v>
      </c>
      <c r="H41" s="78">
        <f t="shared" ref="H41:H46" si="0">C41-D41+F41-G41+I41</f>
        <v>0</v>
      </c>
      <c r="I41" s="78">
        <v>0</v>
      </c>
    </row>
    <row r="42" spans="1:9" s="82" customFormat="1">
      <c r="A42" s="73" t="s">
        <v>134</v>
      </c>
      <c r="B42" s="79" t="s">
        <v>135</v>
      </c>
      <c r="C42" s="78">
        <v>0</v>
      </c>
      <c r="D42" s="78">
        <v>0</v>
      </c>
      <c r="E42" s="78" t="s">
        <v>115</v>
      </c>
      <c r="F42" s="83">
        <v>0</v>
      </c>
      <c r="G42" s="78">
        <v>0</v>
      </c>
      <c r="H42" s="78">
        <f t="shared" si="0"/>
        <v>0</v>
      </c>
      <c r="I42" s="78">
        <v>0</v>
      </c>
    </row>
    <row r="43" spans="1:9" s="82" customFormat="1">
      <c r="A43" s="73" t="s">
        <v>136</v>
      </c>
      <c r="B43" s="79" t="s">
        <v>137</v>
      </c>
      <c r="C43" s="78">
        <v>0</v>
      </c>
      <c r="D43" s="78">
        <v>0</v>
      </c>
      <c r="E43" s="78" t="s">
        <v>115</v>
      </c>
      <c r="F43" s="78">
        <v>0</v>
      </c>
      <c r="G43" s="78">
        <v>0</v>
      </c>
      <c r="H43" s="78">
        <f>C43-D43+F43-G43+I43</f>
        <v>0</v>
      </c>
      <c r="I43" s="78">
        <v>0</v>
      </c>
    </row>
    <row r="44" spans="1:9" s="84" customFormat="1">
      <c r="A44" s="73" t="s">
        <v>138</v>
      </c>
      <c r="B44" s="79" t="s">
        <v>139</v>
      </c>
      <c r="C44" s="72">
        <f>SUM(C45:C46)</f>
        <v>1084268.29</v>
      </c>
      <c r="D44" s="72">
        <f>SUM(D45:D46)</f>
        <v>0</v>
      </c>
      <c r="E44" s="72" t="s">
        <v>115</v>
      </c>
      <c r="F44" s="72">
        <f>SUM(F45:F46)</f>
        <v>3946866.36</v>
      </c>
      <c r="G44" s="72">
        <f>SUM(G45:G46)</f>
        <v>3987802.88</v>
      </c>
      <c r="H44" s="72">
        <f>SUM(H45:H46)</f>
        <v>1043331.7700000005</v>
      </c>
      <c r="I44" s="72">
        <f>SUM(I45:I46)</f>
        <v>0</v>
      </c>
    </row>
    <row r="45" spans="1:9" s="82" customFormat="1">
      <c r="A45" s="85" t="s">
        <v>140</v>
      </c>
      <c r="B45" s="79" t="s">
        <v>118</v>
      </c>
      <c r="C45" s="78">
        <v>1084268.29</v>
      </c>
      <c r="D45" s="78">
        <v>0</v>
      </c>
      <c r="E45" s="78" t="s">
        <v>115</v>
      </c>
      <c r="F45" s="78">
        <v>3946866.36</v>
      </c>
      <c r="G45" s="78">
        <v>3987802.88</v>
      </c>
      <c r="H45" s="78">
        <f t="shared" si="0"/>
        <v>1043331.7700000005</v>
      </c>
      <c r="I45" s="78">
        <v>0</v>
      </c>
    </row>
    <row r="46" spans="1:9" s="74" customFormat="1">
      <c r="A46" s="85" t="s">
        <v>141</v>
      </c>
      <c r="B46" s="79" t="s">
        <v>142</v>
      </c>
      <c r="C46" s="78">
        <v>0</v>
      </c>
      <c r="D46" s="78">
        <v>0</v>
      </c>
      <c r="E46" s="78" t="s">
        <v>115</v>
      </c>
      <c r="F46" s="78">
        <v>0</v>
      </c>
      <c r="G46" s="78">
        <v>0</v>
      </c>
      <c r="H46" s="78">
        <f t="shared" si="0"/>
        <v>0</v>
      </c>
      <c r="I46" s="78">
        <v>0</v>
      </c>
    </row>
    <row r="47" spans="1:9" s="82" customFormat="1">
      <c r="A47" s="455" t="s">
        <v>143</v>
      </c>
      <c r="B47" s="86" t="s">
        <v>127</v>
      </c>
      <c r="C47" s="78">
        <f>SUM(C48:C50)</f>
        <v>18773977.509999998</v>
      </c>
      <c r="D47" s="78">
        <f>SUM(D48:D50)</f>
        <v>497.72</v>
      </c>
      <c r="E47" s="78" t="s">
        <v>115</v>
      </c>
      <c r="F47" s="78">
        <f>SUM(F48:F50)</f>
        <v>5621271.6099999994</v>
      </c>
      <c r="G47" s="78">
        <f>SUM(G48:G50)</f>
        <v>2579073.0499999998</v>
      </c>
      <c r="H47" s="78">
        <f>SUM(H48:H50)</f>
        <v>21828598.259999998</v>
      </c>
      <c r="I47" s="78">
        <f>SUM(I48:I50)</f>
        <v>12919.91</v>
      </c>
    </row>
    <row r="48" spans="1:9" s="82" customFormat="1">
      <c r="A48" s="456"/>
      <c r="B48" s="86" t="s">
        <v>144</v>
      </c>
      <c r="C48" s="78">
        <v>95750.39</v>
      </c>
      <c r="D48" s="78">
        <v>497.72</v>
      </c>
      <c r="E48" s="78"/>
      <c r="F48" s="78">
        <v>95075.64</v>
      </c>
      <c r="G48" s="78">
        <v>103167.03999999999</v>
      </c>
      <c r="H48" s="78">
        <f>C48+F48-G48+I48-D48</f>
        <v>100081.18000000001</v>
      </c>
      <c r="I48" s="78">
        <v>12919.91</v>
      </c>
    </row>
    <row r="49" spans="1:9" s="82" customFormat="1" ht="31.2">
      <c r="A49" s="456"/>
      <c r="B49" s="87" t="s">
        <v>145</v>
      </c>
      <c r="C49" s="88">
        <v>9053741.8499999996</v>
      </c>
      <c r="D49" s="88">
        <v>0</v>
      </c>
      <c r="E49" s="88" t="s">
        <v>115</v>
      </c>
      <c r="F49" s="88">
        <v>982994.33</v>
      </c>
      <c r="G49" s="88">
        <f>846138.88-3867.11</f>
        <v>842271.77</v>
      </c>
      <c r="H49" s="78">
        <f>C49+F49-G49+I49-D49</f>
        <v>9194464.4100000001</v>
      </c>
      <c r="I49" s="78">
        <v>0</v>
      </c>
    </row>
    <row r="50" spans="1:9" s="91" customFormat="1" ht="31.5" thickBot="1">
      <c r="A50" s="458"/>
      <c r="B50" s="89" t="s">
        <v>146</v>
      </c>
      <c r="C50" s="90">
        <v>9624485.2699999996</v>
      </c>
      <c r="D50" s="90">
        <v>0</v>
      </c>
      <c r="E50" s="90" t="s">
        <v>115</v>
      </c>
      <c r="F50" s="90">
        <v>4543201.6399999997</v>
      </c>
      <c r="G50" s="90">
        <v>1633634.24</v>
      </c>
      <c r="H50" s="90">
        <f>C50+F50-G50+I50-D50</f>
        <v>12534052.67</v>
      </c>
      <c r="I50" s="90">
        <v>0</v>
      </c>
    </row>
    <row r="51" spans="1:9" s="81" customFormat="1" ht="15.9" thickBot="1">
      <c r="A51" s="459" t="s">
        <v>45</v>
      </c>
      <c r="B51" s="460"/>
      <c r="C51" s="92">
        <f t="shared" ref="C51:I51" si="1">C20+C35+C38</f>
        <v>579127124.51999986</v>
      </c>
      <c r="D51" s="92">
        <f t="shared" si="1"/>
        <v>497.72</v>
      </c>
      <c r="E51" s="92">
        <f>E20+E35+E38</f>
        <v>983044000</v>
      </c>
      <c r="F51" s="92">
        <f t="shared" si="1"/>
        <v>1062886991.0599998</v>
      </c>
      <c r="G51" s="92">
        <f>G20+G35+G38</f>
        <v>991983192.25999987</v>
      </c>
      <c r="H51" s="92">
        <f>H20+H35+H38</f>
        <v>650043345.50999987</v>
      </c>
      <c r="I51" s="93">
        <f t="shared" si="1"/>
        <v>12919.91</v>
      </c>
    </row>
    <row r="52" spans="1:9">
      <c r="A52" s="461" t="s">
        <v>147</v>
      </c>
      <c r="B52" s="461"/>
      <c r="C52" s="461"/>
      <c r="D52" s="461"/>
      <c r="E52" s="461"/>
      <c r="F52" s="461"/>
      <c r="G52" s="461"/>
      <c r="H52" s="461"/>
      <c r="I52" s="461"/>
    </row>
    <row r="53" spans="1:9" ht="15" customHeight="1">
      <c r="A53" s="435"/>
      <c r="B53" s="435"/>
      <c r="C53" s="435"/>
      <c r="D53" s="435"/>
      <c r="E53" s="435"/>
      <c r="F53" s="435"/>
      <c r="G53" s="435"/>
      <c r="H53" s="435"/>
      <c r="I53" s="435"/>
    </row>
    <row r="54" spans="1:9">
      <c r="A54" s="1"/>
      <c r="C54" s="94"/>
      <c r="D54" s="94"/>
      <c r="E54" s="94"/>
      <c r="F54" s="94"/>
      <c r="G54" s="94"/>
      <c r="H54" s="94"/>
      <c r="I54" s="94"/>
    </row>
    <row r="55" spans="1:9">
      <c r="A55" s="1"/>
      <c r="C55" s="94"/>
      <c r="D55" s="94"/>
      <c r="E55" s="94"/>
      <c r="F55" s="94"/>
      <c r="G55" s="94"/>
      <c r="H55" s="94"/>
      <c r="I55" s="94"/>
    </row>
    <row r="56" spans="1:9" s="74" customFormat="1">
      <c r="A56" s="452" t="s">
        <v>90</v>
      </c>
      <c r="B56" s="452"/>
      <c r="C56" s="1"/>
      <c r="D56" s="452"/>
      <c r="E56" s="452"/>
      <c r="F56" s="67"/>
      <c r="H56" s="462" t="s">
        <v>91</v>
      </c>
      <c r="I56" s="462"/>
    </row>
    <row r="57" spans="1:9" s="81" customFormat="1">
      <c r="A57" s="39"/>
      <c r="B57" s="1"/>
      <c r="C57" s="67"/>
      <c r="D57" s="452" t="s">
        <v>92</v>
      </c>
      <c r="E57" s="452"/>
      <c r="F57" s="67"/>
      <c r="H57" s="67"/>
      <c r="I57" s="67"/>
    </row>
    <row r="58" spans="1:9" s="81" customFormat="1">
      <c r="A58" s="39"/>
      <c r="B58" s="1"/>
      <c r="C58" s="67"/>
      <c r="D58" s="67"/>
      <c r="E58" s="67"/>
      <c r="F58" s="67"/>
      <c r="H58" s="67"/>
      <c r="I58" s="67"/>
    </row>
    <row r="59" spans="1:9" s="81" customFormat="1">
      <c r="A59" s="452" t="s">
        <v>94</v>
      </c>
      <c r="B59" s="452"/>
      <c r="C59" s="67"/>
      <c r="D59" s="452"/>
      <c r="E59" s="452"/>
      <c r="F59" s="67"/>
      <c r="H59" s="452" t="s">
        <v>95</v>
      </c>
      <c r="I59" s="452"/>
    </row>
    <row r="60" spans="1:9">
      <c r="A60" s="453"/>
      <c r="B60" s="453"/>
      <c r="D60" s="452" t="s">
        <v>92</v>
      </c>
      <c r="E60" s="452"/>
    </row>
    <row r="91" s="1" customFormat="1"/>
  </sheetData>
  <mergeCells count="32">
    <mergeCell ref="D60:E60"/>
    <mergeCell ref="A60:B60"/>
    <mergeCell ref="A25:A29"/>
    <mergeCell ref="A31:A34"/>
    <mergeCell ref="A47:A50"/>
    <mergeCell ref="A51:B51"/>
    <mergeCell ref="A56:B56"/>
    <mergeCell ref="D56:E56"/>
    <mergeCell ref="A52:I53"/>
    <mergeCell ref="H56:I56"/>
    <mergeCell ref="D57:E57"/>
    <mergeCell ref="A59:B59"/>
    <mergeCell ref="D59:E59"/>
    <mergeCell ref="H59:I59"/>
    <mergeCell ref="A20:A24"/>
    <mergeCell ref="A9:I9"/>
    <mergeCell ref="A10:I10"/>
    <mergeCell ref="A12:I12"/>
    <mergeCell ref="A16:C16"/>
    <mergeCell ref="A17:B17"/>
    <mergeCell ref="C17:D17"/>
    <mergeCell ref="E17:G17"/>
    <mergeCell ref="H17:I17"/>
    <mergeCell ref="A14:I14"/>
    <mergeCell ref="H1:I4"/>
    <mergeCell ref="A7:I7"/>
    <mergeCell ref="H5:I5"/>
    <mergeCell ref="H6:I6"/>
    <mergeCell ref="E1:F1"/>
    <mergeCell ref="E2:F2"/>
    <mergeCell ref="E3:F3"/>
    <mergeCell ref="E4:F4"/>
  </mergeCells>
  <pageMargins left="0.51181102362204722" right="0.31496062992125984" top="0.55118110236220474" bottom="0.15748031496062992" header="0.31496062992125984" footer="0.31496062992125984"/>
  <pageSetup paperSize="9" scale="47" firstPageNumber="4" orientation="landscape" useFirstPageNumber="1" r:id="rId1"/>
  <headerFooter>
    <oddHeader>&amp;C&amp;P</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69E58E-D38E-45C2-A530-5F1446E2F0F3}">
  <sheetPr>
    <pageSetUpPr fitToPage="1"/>
  </sheetPr>
  <dimension ref="A1:R104"/>
  <sheetViews>
    <sheetView showGridLines="0" topLeftCell="B1" zoomScale="40" zoomScaleNormal="40" zoomScaleSheetLayoutView="40" workbookViewId="0">
      <selection activeCell="A6" sqref="A6:Q6"/>
    </sheetView>
  </sheetViews>
  <sheetFormatPr defaultColWidth="7.578125" defaultRowHeight="18.3"/>
  <cols>
    <col min="1" max="1" width="11.68359375" style="213" customWidth="1"/>
    <col min="2" max="2" width="42.26171875" style="213" customWidth="1"/>
    <col min="3" max="3" width="16.26171875" style="213" bestFit="1" customWidth="1"/>
    <col min="4" max="4" width="19.26171875" style="213" bestFit="1" customWidth="1"/>
    <col min="5" max="5" width="21.68359375" style="213" customWidth="1"/>
    <col min="6" max="6" width="21.41796875" style="213" customWidth="1"/>
    <col min="7" max="7" width="15.41796875" style="213" customWidth="1"/>
    <col min="8" max="8" width="17.26171875" style="213" customWidth="1"/>
    <col min="9" max="9" width="20.68359375" style="246" customWidth="1"/>
    <col min="10" max="10" width="21.68359375" style="246" customWidth="1"/>
    <col min="11" max="11" width="20.68359375" style="246" customWidth="1"/>
    <col min="12" max="12" width="16.26171875" style="246" customWidth="1"/>
    <col min="13" max="13" width="18.26171875" style="246" customWidth="1"/>
    <col min="14" max="15" width="19.26171875" style="246" customWidth="1"/>
    <col min="16" max="16" width="23" style="213" customWidth="1"/>
    <col min="17" max="17" width="24.578125" style="213" customWidth="1"/>
    <col min="18" max="18" width="27.15625" style="213" customWidth="1"/>
    <col min="19" max="16384" width="7.578125" style="213"/>
  </cols>
  <sheetData>
    <row r="1" spans="1:18" ht="114.6" customHeight="1">
      <c r="A1" s="215"/>
      <c r="B1" s="215"/>
      <c r="C1" s="215"/>
      <c r="D1" s="215"/>
      <c r="E1" s="215"/>
      <c r="F1" s="215"/>
      <c r="G1" s="215"/>
      <c r="H1" s="215"/>
      <c r="I1" s="209"/>
      <c r="J1" s="209"/>
      <c r="K1" s="209"/>
      <c r="L1" s="209"/>
      <c r="M1" s="209"/>
      <c r="N1" s="209"/>
      <c r="O1" s="466" t="s">
        <v>148</v>
      </c>
      <c r="P1" s="467"/>
      <c r="Q1" s="467"/>
      <c r="R1" s="467"/>
    </row>
    <row r="2" spans="1:18">
      <c r="A2" s="216"/>
      <c r="B2" s="217"/>
      <c r="C2" s="217"/>
      <c r="D2" s="217"/>
      <c r="E2" s="217"/>
      <c r="F2" s="217"/>
      <c r="G2" s="217"/>
      <c r="H2" s="217"/>
      <c r="I2" s="217"/>
      <c r="J2" s="217"/>
      <c r="K2" s="217"/>
      <c r="L2" s="217"/>
      <c r="M2" s="217"/>
      <c r="N2" s="217"/>
      <c r="O2" s="217"/>
      <c r="P2" s="217"/>
      <c r="Q2" s="217"/>
    </row>
    <row r="3" spans="1:18">
      <c r="A3" s="464" t="s">
        <v>0</v>
      </c>
      <c r="B3" s="465"/>
      <c r="C3" s="465"/>
      <c r="D3" s="465"/>
      <c r="E3" s="465"/>
      <c r="F3" s="465"/>
      <c r="G3" s="465"/>
      <c r="H3" s="465"/>
      <c r="I3" s="465"/>
      <c r="J3" s="465"/>
      <c r="K3" s="465"/>
      <c r="L3" s="465"/>
      <c r="M3" s="465"/>
      <c r="N3" s="465"/>
      <c r="O3" s="465"/>
      <c r="P3" s="465"/>
      <c r="Q3" s="465"/>
    </row>
    <row r="4" spans="1:18">
      <c r="A4" s="209"/>
      <c r="B4" s="209"/>
      <c r="C4" s="209"/>
      <c r="D4" s="209"/>
      <c r="E4" s="209"/>
      <c r="F4" s="209"/>
      <c r="G4" s="209"/>
      <c r="H4" s="209"/>
      <c r="I4" s="209"/>
      <c r="J4" s="209"/>
      <c r="K4" s="209"/>
      <c r="L4" s="209"/>
      <c r="M4" s="209"/>
      <c r="N4" s="209"/>
      <c r="O4" s="209"/>
      <c r="P4" s="209"/>
      <c r="Q4" s="209"/>
    </row>
    <row r="5" spans="1:18">
      <c r="A5" s="464" t="s">
        <v>149</v>
      </c>
      <c r="B5" s="465"/>
      <c r="C5" s="465"/>
      <c r="D5" s="465"/>
      <c r="E5" s="465"/>
      <c r="F5" s="465"/>
      <c r="G5" s="465"/>
      <c r="H5" s="465"/>
      <c r="I5" s="465"/>
      <c r="J5" s="465"/>
      <c r="K5" s="465"/>
      <c r="L5" s="465"/>
      <c r="M5" s="465"/>
      <c r="N5" s="465"/>
      <c r="O5" s="465"/>
      <c r="P5" s="465"/>
      <c r="Q5" s="465"/>
    </row>
    <row r="6" spans="1:18">
      <c r="A6" s="471" t="s">
        <v>99</v>
      </c>
      <c r="B6" s="471"/>
      <c r="C6" s="471"/>
      <c r="D6" s="471"/>
      <c r="E6" s="471"/>
      <c r="F6" s="471"/>
      <c r="G6" s="471"/>
      <c r="H6" s="471"/>
      <c r="I6" s="471"/>
      <c r="J6" s="471"/>
      <c r="K6" s="471"/>
      <c r="L6" s="471"/>
      <c r="M6" s="471"/>
      <c r="N6" s="471"/>
      <c r="O6" s="471"/>
      <c r="P6" s="471"/>
      <c r="Q6" s="471"/>
    </row>
    <row r="7" spans="1:18">
      <c r="A7" s="211"/>
      <c r="B7" s="211"/>
      <c r="C7" s="211"/>
      <c r="D7" s="211"/>
      <c r="E7" s="211"/>
      <c r="F7" s="211"/>
      <c r="G7" s="211"/>
      <c r="H7" s="211"/>
      <c r="I7" s="211"/>
      <c r="J7" s="211"/>
      <c r="K7" s="318"/>
      <c r="L7" s="318"/>
      <c r="M7" s="318"/>
      <c r="N7" s="318"/>
      <c r="O7" s="318"/>
      <c r="P7" s="318"/>
      <c r="Q7" s="318"/>
    </row>
    <row r="8" spans="1:18" s="5" customFormat="1">
      <c r="A8" s="478" t="s">
        <v>15</v>
      </c>
      <c r="B8" s="479"/>
      <c r="C8" s="479"/>
      <c r="D8" s="479"/>
      <c r="E8" s="479"/>
      <c r="F8" s="479"/>
      <c r="G8" s="479"/>
      <c r="H8" s="479"/>
      <c r="I8" s="479"/>
      <c r="J8" s="479"/>
      <c r="K8" s="479"/>
      <c r="L8" s="479"/>
      <c r="M8" s="479"/>
      <c r="N8" s="479"/>
      <c r="O8" s="479"/>
      <c r="P8" s="479"/>
      <c r="Q8" s="479"/>
    </row>
    <row r="9" spans="1:18" s="5" customFormat="1">
      <c r="A9" s="471"/>
      <c r="B9" s="471"/>
      <c r="C9" s="471"/>
      <c r="D9" s="471"/>
      <c r="E9" s="471"/>
      <c r="F9" s="471"/>
      <c r="G9" s="471"/>
      <c r="H9" s="471"/>
      <c r="I9" s="471"/>
      <c r="J9" s="471"/>
      <c r="K9" s="208"/>
      <c r="L9" s="208"/>
      <c r="M9" s="208"/>
      <c r="N9" s="208"/>
      <c r="O9" s="208"/>
      <c r="P9" s="208"/>
      <c r="Q9" s="208"/>
    </row>
    <row r="10" spans="1:18" s="5" customFormat="1">
      <c r="A10" s="468" t="s">
        <v>3</v>
      </c>
      <c r="B10" s="469"/>
      <c r="C10" s="469"/>
      <c r="D10" s="469"/>
      <c r="E10" s="469"/>
      <c r="F10" s="469"/>
      <c r="G10" s="469"/>
      <c r="H10" s="469"/>
      <c r="I10" s="469"/>
      <c r="J10" s="469"/>
      <c r="K10" s="469"/>
      <c r="L10" s="469"/>
      <c r="M10" s="469"/>
      <c r="N10" s="469"/>
      <c r="O10" s="469"/>
      <c r="P10" s="469"/>
      <c r="Q10" s="469"/>
    </row>
    <row r="11" spans="1:18" s="219" customFormat="1">
      <c r="A11" s="218"/>
      <c r="B11" s="218"/>
      <c r="C11" s="218"/>
      <c r="D11" s="218"/>
      <c r="E11" s="218"/>
      <c r="F11" s="218"/>
      <c r="G11" s="218"/>
      <c r="H11" s="218"/>
      <c r="I11" s="210"/>
      <c r="J11" s="210"/>
      <c r="K11" s="210"/>
      <c r="L11" s="210"/>
      <c r="M11" s="210"/>
      <c r="N11" s="210"/>
      <c r="O11" s="210"/>
      <c r="P11" s="218"/>
      <c r="Q11" s="218"/>
    </row>
    <row r="12" spans="1:18" s="222" customFormat="1">
      <c r="A12" s="477" t="s">
        <v>150</v>
      </c>
      <c r="B12" s="477"/>
      <c r="C12" s="220"/>
      <c r="D12" s="220"/>
      <c r="E12" s="213"/>
      <c r="F12" s="213"/>
      <c r="G12" s="213"/>
      <c r="H12" s="213"/>
      <c r="I12" s="213"/>
      <c r="J12" s="213"/>
      <c r="K12" s="213"/>
      <c r="L12" s="213"/>
      <c r="M12" s="213"/>
      <c r="N12" s="213"/>
      <c r="O12" s="213"/>
      <c r="P12" s="213"/>
      <c r="Q12" s="221" t="s">
        <v>151</v>
      </c>
    </row>
    <row r="13" spans="1:18" ht="37.9" customHeight="1">
      <c r="A13" s="463" t="s">
        <v>152</v>
      </c>
      <c r="B13" s="463"/>
      <c r="C13" s="463" t="s">
        <v>103</v>
      </c>
      <c r="D13" s="463"/>
      <c r="E13" s="463" t="s">
        <v>153</v>
      </c>
      <c r="F13" s="463" t="s">
        <v>154</v>
      </c>
      <c r="G13" s="463"/>
      <c r="H13" s="463"/>
      <c r="I13" s="463" t="s">
        <v>155</v>
      </c>
      <c r="J13" s="463" t="s">
        <v>156</v>
      </c>
      <c r="K13" s="463" t="s">
        <v>154</v>
      </c>
      <c r="L13" s="463"/>
      <c r="M13" s="480"/>
      <c r="N13" s="481" t="s">
        <v>157</v>
      </c>
      <c r="O13" s="481"/>
      <c r="P13" s="463" t="s">
        <v>105</v>
      </c>
      <c r="Q13" s="463"/>
    </row>
    <row r="14" spans="1:18" ht="88.15" customHeight="1">
      <c r="A14" s="214" t="s">
        <v>23</v>
      </c>
      <c r="B14" s="214" t="s">
        <v>107</v>
      </c>
      <c r="C14" s="214" t="s">
        <v>158</v>
      </c>
      <c r="D14" s="214" t="s">
        <v>159</v>
      </c>
      <c r="E14" s="463"/>
      <c r="F14" s="214" t="s">
        <v>160</v>
      </c>
      <c r="G14" s="214" t="s">
        <v>161</v>
      </c>
      <c r="H14" s="214" t="s">
        <v>162</v>
      </c>
      <c r="I14" s="463"/>
      <c r="J14" s="463"/>
      <c r="K14" s="214" t="s">
        <v>163</v>
      </c>
      <c r="L14" s="214" t="s">
        <v>162</v>
      </c>
      <c r="M14" s="214" t="s">
        <v>164</v>
      </c>
      <c r="N14" s="223" t="s">
        <v>165</v>
      </c>
      <c r="O14" s="223" t="s">
        <v>166</v>
      </c>
      <c r="P14" s="214" t="s">
        <v>158</v>
      </c>
      <c r="Q14" s="214" t="s">
        <v>159</v>
      </c>
    </row>
    <row r="15" spans="1:18" ht="22.9" customHeight="1">
      <c r="A15" s="224">
        <v>1</v>
      </c>
      <c r="B15" s="224">
        <v>2</v>
      </c>
      <c r="C15" s="224">
        <v>3</v>
      </c>
      <c r="D15" s="224">
        <v>4</v>
      </c>
      <c r="E15" s="224">
        <v>5</v>
      </c>
      <c r="F15" s="224">
        <v>6</v>
      </c>
      <c r="G15" s="224">
        <v>7</v>
      </c>
      <c r="H15" s="224">
        <v>8</v>
      </c>
      <c r="I15" s="224">
        <v>9</v>
      </c>
      <c r="J15" s="224">
        <v>10</v>
      </c>
      <c r="K15" s="224">
        <v>11</v>
      </c>
      <c r="L15" s="224">
        <v>12</v>
      </c>
      <c r="M15" s="224">
        <v>13</v>
      </c>
      <c r="N15" s="224">
        <v>14</v>
      </c>
      <c r="O15" s="224">
        <v>15</v>
      </c>
      <c r="P15" s="224">
        <v>16</v>
      </c>
      <c r="Q15" s="224">
        <v>17</v>
      </c>
    </row>
    <row r="16" spans="1:18" ht="38.5" customHeight="1">
      <c r="A16" s="472" t="s">
        <v>167</v>
      </c>
      <c r="B16" s="473"/>
      <c r="C16" s="225">
        <f t="shared" ref="C16:Q16" si="0">SUM(C17+C20+C34+C53+C54+C55)</f>
        <v>3110240.66</v>
      </c>
      <c r="D16" s="225">
        <f t="shared" si="0"/>
        <v>372277492.82000029</v>
      </c>
      <c r="E16" s="225">
        <f t="shared" si="0"/>
        <v>1074201231</v>
      </c>
      <c r="F16" s="225">
        <f t="shared" si="0"/>
        <v>1074201231</v>
      </c>
      <c r="G16" s="225">
        <f t="shared" si="0"/>
        <v>0</v>
      </c>
      <c r="H16" s="225">
        <f t="shared" si="0"/>
        <v>0</v>
      </c>
      <c r="I16" s="226">
        <f t="shared" si="0"/>
        <v>1045200750.36</v>
      </c>
      <c r="J16" s="226">
        <f t="shared" si="0"/>
        <v>1051855429.86</v>
      </c>
      <c r="K16" s="226">
        <f t="shared" si="0"/>
        <v>996659144.05000007</v>
      </c>
      <c r="L16" s="226">
        <f t="shared" si="0"/>
        <v>0</v>
      </c>
      <c r="M16" s="226">
        <f t="shared" si="0"/>
        <v>55196285.809999995</v>
      </c>
      <c r="N16" s="226">
        <f t="shared" si="0"/>
        <v>990004464.54999995</v>
      </c>
      <c r="O16" s="226">
        <f t="shared" si="0"/>
        <v>996659144.05000007</v>
      </c>
      <c r="P16" s="225">
        <f t="shared" si="0"/>
        <v>3367736.85</v>
      </c>
      <c r="Q16" s="227">
        <f t="shared" si="0"/>
        <v>365880309.51000029</v>
      </c>
    </row>
    <row r="17" spans="1:17" ht="54.9">
      <c r="A17" s="474" t="s">
        <v>168</v>
      </c>
      <c r="B17" s="229" t="s">
        <v>169</v>
      </c>
      <c r="C17" s="230">
        <f>+C18</f>
        <v>0</v>
      </c>
      <c r="D17" s="230">
        <f t="shared" ref="D17:Q17" si="1">+D18</f>
        <v>297575703.20000029</v>
      </c>
      <c r="E17" s="230">
        <f>+E18</f>
        <v>769747813</v>
      </c>
      <c r="F17" s="230">
        <f>+F18</f>
        <v>769747813</v>
      </c>
      <c r="G17" s="230">
        <f t="shared" si="1"/>
        <v>0</v>
      </c>
      <c r="H17" s="230">
        <f t="shared" si="1"/>
        <v>0</v>
      </c>
      <c r="I17" s="231">
        <f t="shared" si="1"/>
        <v>728740344.76999998</v>
      </c>
      <c r="J17" s="231">
        <f t="shared" si="1"/>
        <v>769821775.44999993</v>
      </c>
      <c r="K17" s="231">
        <f t="shared" si="1"/>
        <v>769539053.88999999</v>
      </c>
      <c r="L17" s="231">
        <f t="shared" si="1"/>
        <v>0</v>
      </c>
      <c r="M17" s="231">
        <f t="shared" si="1"/>
        <v>282721.56</v>
      </c>
      <c r="N17" s="231">
        <f t="shared" si="1"/>
        <v>728457623.21000004</v>
      </c>
      <c r="O17" s="231">
        <f>+O18</f>
        <v>769539053.88999999</v>
      </c>
      <c r="P17" s="230">
        <f t="shared" si="1"/>
        <v>0</v>
      </c>
      <c r="Q17" s="230">
        <f t="shared" si="1"/>
        <v>256494272.52000034</v>
      </c>
    </row>
    <row r="18" spans="1:17" ht="37.15" customHeight="1">
      <c r="A18" s="475"/>
      <c r="B18" s="233" t="s">
        <v>170</v>
      </c>
      <c r="C18" s="234">
        <v>0</v>
      </c>
      <c r="D18" s="234">
        <v>297575703.20000029</v>
      </c>
      <c r="E18" s="234">
        <f>SUM(F18:H18)</f>
        <v>769747813</v>
      </c>
      <c r="F18" s="234">
        <v>769747813</v>
      </c>
      <c r="G18" s="234">
        <v>0</v>
      </c>
      <c r="H18" s="234"/>
      <c r="I18" s="235">
        <f>472248266.04-2193.79+256494272.52</f>
        <v>728740344.76999998</v>
      </c>
      <c r="J18" s="235">
        <f>SUM(K18:M18)</f>
        <v>769821775.44999993</v>
      </c>
      <c r="K18" s="235">
        <v>769539053.88999999</v>
      </c>
      <c r="L18" s="235"/>
      <c r="M18" s="235">
        <v>282721.56</v>
      </c>
      <c r="N18" s="235">
        <f>+I18-M18</f>
        <v>728457623.21000004</v>
      </c>
      <c r="O18" s="235">
        <f>+J18-M18</f>
        <v>769539053.88999999</v>
      </c>
      <c r="P18" s="234">
        <v>0</v>
      </c>
      <c r="Q18" s="234">
        <f>+D18-C18+I18-J18+P18</f>
        <v>256494272.52000034</v>
      </c>
    </row>
    <row r="19" spans="1:17" ht="54.9">
      <c r="A19" s="475"/>
      <c r="B19" s="233" t="s">
        <v>171</v>
      </c>
      <c r="C19" s="236" t="s">
        <v>115</v>
      </c>
      <c r="D19" s="236" t="s">
        <v>115</v>
      </c>
      <c r="E19" s="236" t="s">
        <v>115</v>
      </c>
      <c r="F19" s="236" t="s">
        <v>115</v>
      </c>
      <c r="G19" s="236" t="s">
        <v>115</v>
      </c>
      <c r="H19" s="236" t="s">
        <v>115</v>
      </c>
      <c r="I19" s="237" t="s">
        <v>115</v>
      </c>
      <c r="J19" s="237" t="s">
        <v>115</v>
      </c>
      <c r="K19" s="237" t="s">
        <v>115</v>
      </c>
      <c r="L19" s="237" t="s">
        <v>115</v>
      </c>
      <c r="M19" s="237" t="s">
        <v>115</v>
      </c>
      <c r="N19" s="237" t="s">
        <v>115</v>
      </c>
      <c r="O19" s="237" t="s">
        <v>115</v>
      </c>
      <c r="P19" s="236" t="s">
        <v>115</v>
      </c>
      <c r="Q19" s="236" t="s">
        <v>115</v>
      </c>
    </row>
    <row r="20" spans="1:17" s="241" customFormat="1" ht="138" customHeight="1">
      <c r="A20" s="232" t="s">
        <v>41</v>
      </c>
      <c r="B20" s="238" t="s">
        <v>172</v>
      </c>
      <c r="C20" s="239">
        <f>SUM(C21+C22+C23+C24+C25+C26+C29)</f>
        <v>7580.02</v>
      </c>
      <c r="D20" s="239">
        <f t="shared" ref="D20:Q20" si="2">SUM(D21+D22+D23+D24+D25+D26+D29)</f>
        <v>49391785.460000053</v>
      </c>
      <c r="E20" s="239">
        <f t="shared" si="2"/>
        <v>197284600</v>
      </c>
      <c r="F20" s="239">
        <f t="shared" si="2"/>
        <v>197284600</v>
      </c>
      <c r="G20" s="239">
        <f t="shared" si="2"/>
        <v>0</v>
      </c>
      <c r="H20" s="239">
        <f t="shared" si="2"/>
        <v>0</v>
      </c>
      <c r="I20" s="240">
        <f t="shared" si="2"/>
        <v>215316332.69</v>
      </c>
      <c r="J20" s="240">
        <f t="shared" si="2"/>
        <v>191476690.53000006</v>
      </c>
      <c r="K20" s="240">
        <f t="shared" si="2"/>
        <v>136655901.83000004</v>
      </c>
      <c r="L20" s="240">
        <f t="shared" si="2"/>
        <v>0</v>
      </c>
      <c r="M20" s="240">
        <f t="shared" si="2"/>
        <v>54820788.699999996</v>
      </c>
      <c r="N20" s="240">
        <f t="shared" si="2"/>
        <v>160495543.98999998</v>
      </c>
      <c r="O20" s="240">
        <f t="shared" si="2"/>
        <v>136655901.83000007</v>
      </c>
      <c r="P20" s="239">
        <f t="shared" si="2"/>
        <v>0</v>
      </c>
      <c r="Q20" s="239">
        <f t="shared" si="2"/>
        <v>73223847.599999979</v>
      </c>
    </row>
    <row r="21" spans="1:17" ht="102" customHeight="1">
      <c r="A21" s="242" t="s">
        <v>123</v>
      </c>
      <c r="B21" s="243" t="s">
        <v>173</v>
      </c>
      <c r="C21" s="234">
        <v>0</v>
      </c>
      <c r="D21" s="234">
        <v>42821522.190000057</v>
      </c>
      <c r="E21" s="234">
        <f>SUM(F21:H21)</f>
        <v>42821523</v>
      </c>
      <c r="F21" s="234">
        <v>42821523</v>
      </c>
      <c r="G21" s="234">
        <v>0</v>
      </c>
      <c r="H21" s="234">
        <v>0</v>
      </c>
      <c r="I21" s="235">
        <v>0</v>
      </c>
      <c r="J21" s="235">
        <f>SUM(K21:M21)</f>
        <v>42821522.190000057</v>
      </c>
      <c r="K21" s="235">
        <v>42821522.190000057</v>
      </c>
      <c r="L21" s="235">
        <v>0</v>
      </c>
      <c r="M21" s="235"/>
      <c r="N21" s="235">
        <f t="shared" ref="N21:N25" si="3">+I21-M21</f>
        <v>0</v>
      </c>
      <c r="O21" s="235">
        <f>+J21-M21</f>
        <v>42821522.190000057</v>
      </c>
      <c r="P21" s="234">
        <v>0</v>
      </c>
      <c r="Q21" s="234">
        <f>+D21-C21+I21-J21+P21</f>
        <v>0</v>
      </c>
    </row>
    <row r="22" spans="1:17" ht="109.8">
      <c r="A22" s="242" t="s">
        <v>125</v>
      </c>
      <c r="B22" s="244" t="s">
        <v>174</v>
      </c>
      <c r="C22" s="234">
        <v>7580.02</v>
      </c>
      <c r="D22" s="234">
        <v>4156136.2099999976</v>
      </c>
      <c r="E22" s="234">
        <f t="shared" ref="E22:E52" si="4">SUM(F22:H22)</f>
        <v>4156137</v>
      </c>
      <c r="F22" s="234">
        <v>4156137</v>
      </c>
      <c r="G22" s="234">
        <v>0</v>
      </c>
      <c r="H22" s="234">
        <v>0</v>
      </c>
      <c r="I22" s="235">
        <v>0</v>
      </c>
      <c r="J22" s="235">
        <f t="shared" ref="J22:J52" si="5">SUM(K22:M22)</f>
        <v>4148556.19</v>
      </c>
      <c r="K22" s="235">
        <v>4148556.19</v>
      </c>
      <c r="L22" s="235">
        <v>0</v>
      </c>
      <c r="M22" s="235"/>
      <c r="N22" s="235">
        <f t="shared" si="3"/>
        <v>0</v>
      </c>
      <c r="O22" s="235">
        <f t="shared" ref="O22:O25" si="6">+J22-M22</f>
        <v>4148556.19</v>
      </c>
      <c r="P22" s="234">
        <v>0</v>
      </c>
      <c r="Q22" s="234">
        <f>+D22-C22+I22-J22+P22</f>
        <v>-2.3283064365386963E-9</v>
      </c>
    </row>
    <row r="23" spans="1:17" s="241" customFormat="1" ht="61.9" customHeight="1">
      <c r="A23" s="242" t="s">
        <v>175</v>
      </c>
      <c r="B23" s="244" t="s">
        <v>176</v>
      </c>
      <c r="C23" s="234">
        <v>0</v>
      </c>
      <c r="D23" s="234">
        <v>924921.33999999985</v>
      </c>
      <c r="E23" s="234">
        <f t="shared" si="4"/>
        <v>6721500</v>
      </c>
      <c r="F23" s="234">
        <v>6721500</v>
      </c>
      <c r="G23" s="234">
        <v>0</v>
      </c>
      <c r="H23" s="234">
        <v>0</v>
      </c>
      <c r="I23" s="235">
        <v>5949637.9199999999</v>
      </c>
      <c r="J23" s="235">
        <f t="shared" si="5"/>
        <v>6034485.1799999997</v>
      </c>
      <c r="K23" s="235">
        <v>5291625.7699999996</v>
      </c>
      <c r="L23" s="235">
        <v>0</v>
      </c>
      <c r="M23" s="235">
        <v>742859.41</v>
      </c>
      <c r="N23" s="235">
        <f t="shared" si="3"/>
        <v>5206778.51</v>
      </c>
      <c r="O23" s="235">
        <f t="shared" si="6"/>
        <v>5291625.7699999996</v>
      </c>
      <c r="P23" s="234">
        <v>0</v>
      </c>
      <c r="Q23" s="234">
        <f>+D23-C23+I23-J23+P23</f>
        <v>840074.08000000007</v>
      </c>
    </row>
    <row r="24" spans="1:17" ht="73.900000000000006" customHeight="1">
      <c r="A24" s="242" t="s">
        <v>177</v>
      </c>
      <c r="B24" s="244" t="s">
        <v>178</v>
      </c>
      <c r="C24" s="234">
        <v>0</v>
      </c>
      <c r="D24" s="234">
        <v>389322.31999999937</v>
      </c>
      <c r="E24" s="234">
        <f t="shared" si="4"/>
        <v>389323</v>
      </c>
      <c r="F24" s="234">
        <v>389323</v>
      </c>
      <c r="G24" s="234">
        <v>0</v>
      </c>
      <c r="H24" s="234">
        <v>0</v>
      </c>
      <c r="I24" s="235">
        <v>0</v>
      </c>
      <c r="J24" s="235">
        <f t="shared" si="5"/>
        <v>389322.31999999937</v>
      </c>
      <c r="K24" s="235">
        <v>389322.31999999937</v>
      </c>
      <c r="L24" s="235">
        <v>0</v>
      </c>
      <c r="M24" s="235">
        <v>0</v>
      </c>
      <c r="N24" s="235">
        <f t="shared" si="3"/>
        <v>0</v>
      </c>
      <c r="O24" s="235">
        <f t="shared" si="6"/>
        <v>389322.31999999937</v>
      </c>
      <c r="P24" s="234">
        <v>0</v>
      </c>
      <c r="Q24" s="234">
        <f>+D24-C24+I24-J24+P24</f>
        <v>0</v>
      </c>
    </row>
    <row r="25" spans="1:17" ht="120.6" customHeight="1">
      <c r="A25" s="242" t="s">
        <v>179</v>
      </c>
      <c r="B25" s="244" t="s">
        <v>180</v>
      </c>
      <c r="C25" s="234">
        <v>0</v>
      </c>
      <c r="D25" s="234">
        <v>1099883.3999999985</v>
      </c>
      <c r="E25" s="234">
        <f t="shared" si="4"/>
        <v>1099884</v>
      </c>
      <c r="F25" s="234">
        <v>1099884</v>
      </c>
      <c r="G25" s="234">
        <v>0</v>
      </c>
      <c r="H25" s="234">
        <v>0</v>
      </c>
      <c r="I25" s="235">
        <v>0</v>
      </c>
      <c r="J25" s="235">
        <f t="shared" si="5"/>
        <v>1099883.3999999985</v>
      </c>
      <c r="K25" s="235">
        <v>1099883.3999999985</v>
      </c>
      <c r="L25" s="235">
        <v>0</v>
      </c>
      <c r="M25" s="235"/>
      <c r="N25" s="235">
        <f t="shared" si="3"/>
        <v>0</v>
      </c>
      <c r="O25" s="235">
        <f t="shared" si="6"/>
        <v>1099883.3999999985</v>
      </c>
      <c r="P25" s="234">
        <v>0</v>
      </c>
      <c r="Q25" s="234">
        <f>+D25-C25+I25-J25+P25</f>
        <v>0</v>
      </c>
    </row>
    <row r="26" spans="1:17" ht="36.6" customHeight="1">
      <c r="A26" s="242" t="s">
        <v>181</v>
      </c>
      <c r="B26" s="244" t="s">
        <v>182</v>
      </c>
      <c r="C26" s="234">
        <f>+C27+C28</f>
        <v>0</v>
      </c>
      <c r="D26" s="234">
        <f t="shared" ref="D26:Q26" si="7">+D27+D28</f>
        <v>0</v>
      </c>
      <c r="E26" s="234">
        <f t="shared" si="7"/>
        <v>120160928</v>
      </c>
      <c r="F26" s="234">
        <f t="shared" si="7"/>
        <v>120160928</v>
      </c>
      <c r="G26" s="234">
        <f t="shared" si="7"/>
        <v>0</v>
      </c>
      <c r="H26" s="234">
        <f t="shared" si="7"/>
        <v>0</v>
      </c>
      <c r="I26" s="235">
        <f t="shared" si="7"/>
        <v>180653257.56</v>
      </c>
      <c r="J26" s="235">
        <f t="shared" si="7"/>
        <v>118534049.32000001</v>
      </c>
      <c r="K26" s="235">
        <f t="shared" si="7"/>
        <v>64469131.25</v>
      </c>
      <c r="L26" s="235">
        <f t="shared" si="7"/>
        <v>0</v>
      </c>
      <c r="M26" s="235">
        <f t="shared" si="7"/>
        <v>54064918.07</v>
      </c>
      <c r="N26" s="235">
        <f t="shared" si="7"/>
        <v>126588339.48999998</v>
      </c>
      <c r="O26" s="235">
        <f t="shared" si="7"/>
        <v>64469131.250000007</v>
      </c>
      <c r="P26" s="234">
        <f t="shared" si="7"/>
        <v>0</v>
      </c>
      <c r="Q26" s="234">
        <f t="shared" si="7"/>
        <v>62119208.23999998</v>
      </c>
    </row>
    <row r="27" spans="1:17">
      <c r="A27" s="242" t="s">
        <v>183</v>
      </c>
      <c r="B27" s="244" t="s">
        <v>184</v>
      </c>
      <c r="C27" s="234">
        <v>0</v>
      </c>
      <c r="D27" s="234">
        <v>0</v>
      </c>
      <c r="E27" s="234">
        <f>+F27+G27+H27</f>
        <v>112816099</v>
      </c>
      <c r="F27" s="234">
        <v>112816099</v>
      </c>
      <c r="G27" s="234">
        <f>+H27</f>
        <v>0</v>
      </c>
      <c r="H27" s="234">
        <v>0</v>
      </c>
      <c r="I27" s="235">
        <v>174328804.50999999</v>
      </c>
      <c r="J27" s="235">
        <f t="shared" si="5"/>
        <v>113050723.49000001</v>
      </c>
      <c r="K27" s="235">
        <v>59103454.810000002</v>
      </c>
      <c r="L27" s="235"/>
      <c r="M27" s="235">
        <v>53947268.68</v>
      </c>
      <c r="N27" s="235">
        <f>+I27-M27</f>
        <v>120381535.82999998</v>
      </c>
      <c r="O27" s="235">
        <f>+J27-M27</f>
        <v>59103454.81000001</v>
      </c>
      <c r="P27" s="234">
        <v>0</v>
      </c>
      <c r="Q27" s="234">
        <f>+D27-C27+I27-J27+P27</f>
        <v>61278081.019999981</v>
      </c>
    </row>
    <row r="28" spans="1:17" ht="36.6">
      <c r="A28" s="242" t="s">
        <v>185</v>
      </c>
      <c r="B28" s="244" t="s">
        <v>186</v>
      </c>
      <c r="C28" s="234">
        <v>0</v>
      </c>
      <c r="D28" s="234">
        <v>0</v>
      </c>
      <c r="E28" s="234">
        <f>+F28+G28+H28</f>
        <v>7344829</v>
      </c>
      <c r="F28" s="234">
        <v>7344829</v>
      </c>
      <c r="G28" s="234">
        <v>0</v>
      </c>
      <c r="H28" s="234">
        <v>0</v>
      </c>
      <c r="I28" s="235">
        <v>6324453.0499999998</v>
      </c>
      <c r="J28" s="235">
        <f t="shared" si="5"/>
        <v>5483325.8300000001</v>
      </c>
      <c r="K28" s="235">
        <v>5365676.4400000004</v>
      </c>
      <c r="L28" s="235"/>
      <c r="M28" s="235">
        <v>117649.39</v>
      </c>
      <c r="N28" s="235">
        <f>+I28-M28</f>
        <v>6206803.6600000001</v>
      </c>
      <c r="O28" s="235">
        <f>+J28-M28</f>
        <v>5365676.4400000004</v>
      </c>
      <c r="P28" s="234">
        <v>0</v>
      </c>
      <c r="Q28" s="234">
        <f>+D28-C28+I28-J28+P28</f>
        <v>841127.21999999974</v>
      </c>
    </row>
    <row r="29" spans="1:17" ht="36.6">
      <c r="A29" s="242" t="s">
        <v>187</v>
      </c>
      <c r="B29" s="244" t="s">
        <v>188</v>
      </c>
      <c r="C29" s="234">
        <f>+C30+C31+C32+C33</f>
        <v>0</v>
      </c>
      <c r="D29" s="234">
        <f t="shared" ref="D29:Q29" si="8">+D30+D31+D32+D33</f>
        <v>0</v>
      </c>
      <c r="E29" s="234">
        <f t="shared" si="8"/>
        <v>21935305</v>
      </c>
      <c r="F29" s="234">
        <f t="shared" si="8"/>
        <v>21935305</v>
      </c>
      <c r="G29" s="234">
        <f t="shared" si="8"/>
        <v>0</v>
      </c>
      <c r="H29" s="234">
        <f t="shared" si="8"/>
        <v>0</v>
      </c>
      <c r="I29" s="235">
        <f t="shared" si="8"/>
        <v>28713437.210000001</v>
      </c>
      <c r="J29" s="235">
        <f t="shared" si="8"/>
        <v>18448871.93</v>
      </c>
      <c r="K29" s="235">
        <f t="shared" si="8"/>
        <v>18435860.710000001</v>
      </c>
      <c r="L29" s="235">
        <f t="shared" si="8"/>
        <v>0</v>
      </c>
      <c r="M29" s="235">
        <f t="shared" si="8"/>
        <v>13011.22</v>
      </c>
      <c r="N29" s="235">
        <f t="shared" si="8"/>
        <v>28700425.989999998</v>
      </c>
      <c r="O29" s="235">
        <f t="shared" si="8"/>
        <v>18435860.710000001</v>
      </c>
      <c r="P29" s="234">
        <f t="shared" si="8"/>
        <v>0</v>
      </c>
      <c r="Q29" s="234">
        <f t="shared" si="8"/>
        <v>10264565.280000001</v>
      </c>
    </row>
    <row r="30" spans="1:17" ht="36.6">
      <c r="A30" s="242" t="s">
        <v>189</v>
      </c>
      <c r="B30" s="244" t="s">
        <v>190</v>
      </c>
      <c r="C30" s="234">
        <v>0</v>
      </c>
      <c r="D30" s="234">
        <v>0</v>
      </c>
      <c r="E30" s="234">
        <f t="shared" ref="E30:E33" si="9">+F30+G30+H30</f>
        <v>8594678</v>
      </c>
      <c r="F30" s="234">
        <v>8594678</v>
      </c>
      <c r="G30" s="234">
        <v>0</v>
      </c>
      <c r="H30" s="234">
        <v>0</v>
      </c>
      <c r="I30" s="235">
        <v>13296706.850000001</v>
      </c>
      <c r="J30" s="235">
        <f t="shared" si="5"/>
        <v>8594612.0299999993</v>
      </c>
      <c r="K30" s="235">
        <v>8594612.0299999993</v>
      </c>
      <c r="L30" s="235"/>
      <c r="M30" s="235"/>
      <c r="N30" s="235">
        <f>+I30-M30</f>
        <v>13296706.850000001</v>
      </c>
      <c r="O30" s="235">
        <f>+J30-M30</f>
        <v>8594612.0299999993</v>
      </c>
      <c r="P30" s="234">
        <v>0</v>
      </c>
      <c r="Q30" s="234">
        <f>+D30-C30+I30-J30+P30</f>
        <v>4702094.8200000022</v>
      </c>
    </row>
    <row r="31" spans="1:17" ht="40.15" customHeight="1">
      <c r="A31" s="242" t="s">
        <v>191</v>
      </c>
      <c r="B31" s="244" t="s">
        <v>192</v>
      </c>
      <c r="C31" s="234">
        <v>0</v>
      </c>
      <c r="D31" s="234">
        <v>0</v>
      </c>
      <c r="E31" s="234">
        <f t="shared" si="9"/>
        <v>4515134</v>
      </c>
      <c r="F31" s="234">
        <v>4515134</v>
      </c>
      <c r="G31" s="234">
        <v>0</v>
      </c>
      <c r="H31" s="234">
        <v>0</v>
      </c>
      <c r="I31" s="235">
        <v>6581775.1299999999</v>
      </c>
      <c r="J31" s="235">
        <f t="shared" si="5"/>
        <v>4048353.65</v>
      </c>
      <c r="K31" s="235">
        <v>4048353.65</v>
      </c>
      <c r="L31" s="235"/>
      <c r="M31" s="235"/>
      <c r="N31" s="235">
        <f t="shared" ref="N31:N33" si="10">+I31-M31</f>
        <v>6581775.1299999999</v>
      </c>
      <c r="O31" s="235">
        <f t="shared" ref="O31:O33" si="11">+J31-M31</f>
        <v>4048353.65</v>
      </c>
      <c r="P31" s="234">
        <v>0</v>
      </c>
      <c r="Q31" s="234">
        <f>+D31-C31+I31-J31+P31</f>
        <v>2533421.48</v>
      </c>
    </row>
    <row r="32" spans="1:17">
      <c r="A32" s="242" t="s">
        <v>193</v>
      </c>
      <c r="B32" s="244" t="s">
        <v>194</v>
      </c>
      <c r="C32" s="234">
        <v>0</v>
      </c>
      <c r="D32" s="234">
        <v>0</v>
      </c>
      <c r="E32" s="234">
        <f t="shared" si="9"/>
        <v>2426877</v>
      </c>
      <c r="F32" s="234">
        <v>2426877</v>
      </c>
      <c r="G32" s="234">
        <v>0</v>
      </c>
      <c r="H32" s="234">
        <v>0</v>
      </c>
      <c r="I32" s="235">
        <v>2396729.88</v>
      </c>
      <c r="J32" s="235">
        <f t="shared" si="5"/>
        <v>1573304.2</v>
      </c>
      <c r="K32" s="235">
        <v>1573304.2</v>
      </c>
      <c r="L32" s="235"/>
      <c r="M32" s="235"/>
      <c r="N32" s="235">
        <f t="shared" si="10"/>
        <v>2396729.88</v>
      </c>
      <c r="O32" s="235">
        <f t="shared" si="11"/>
        <v>1573304.2</v>
      </c>
      <c r="P32" s="234">
        <v>0</v>
      </c>
      <c r="Q32" s="234">
        <f>+D32-C32+I32-J32+P32</f>
        <v>823425.67999999993</v>
      </c>
    </row>
    <row r="33" spans="1:17" ht="42" customHeight="1">
      <c r="A33" s="242" t="s">
        <v>195</v>
      </c>
      <c r="B33" s="244" t="s">
        <v>196</v>
      </c>
      <c r="C33" s="234">
        <v>0</v>
      </c>
      <c r="D33" s="234">
        <v>0</v>
      </c>
      <c r="E33" s="234">
        <f t="shared" si="9"/>
        <v>6398616</v>
      </c>
      <c r="F33" s="234">
        <v>6398616</v>
      </c>
      <c r="G33" s="234">
        <v>0</v>
      </c>
      <c r="H33" s="234">
        <v>0</v>
      </c>
      <c r="I33" s="235">
        <f>6435193.35+3032</f>
        <v>6438225.3499999996</v>
      </c>
      <c r="J33" s="235">
        <f t="shared" si="5"/>
        <v>4232602.05</v>
      </c>
      <c r="K33" s="235">
        <f>4232602.05-M33</f>
        <v>4219590.83</v>
      </c>
      <c r="L33" s="235"/>
      <c r="M33" s="235">
        <v>13011.22</v>
      </c>
      <c r="N33" s="235">
        <f t="shared" si="10"/>
        <v>6425214.1299999999</v>
      </c>
      <c r="O33" s="235">
        <f t="shared" si="11"/>
        <v>4219590.83</v>
      </c>
      <c r="P33" s="234">
        <v>0</v>
      </c>
      <c r="Q33" s="234">
        <f>+D33-C33+I33-J33+P33</f>
        <v>2205623.2999999998</v>
      </c>
    </row>
    <row r="34" spans="1:17" s="219" customFormat="1" ht="54.6" customHeight="1">
      <c r="A34" s="232" t="s">
        <v>43</v>
      </c>
      <c r="B34" s="238" t="s">
        <v>197</v>
      </c>
      <c r="C34" s="239">
        <f t="shared" ref="C34:Q34" si="12">SUM(C35+C36+C37+C38+C39+C40+C43+C46+C47+C48+C51+C52)</f>
        <v>3061.54</v>
      </c>
      <c r="D34" s="239">
        <f t="shared" si="12"/>
        <v>17756598.120000008</v>
      </c>
      <c r="E34" s="239">
        <f t="shared" si="12"/>
        <v>58809328</v>
      </c>
      <c r="F34" s="239">
        <f t="shared" si="12"/>
        <v>58809328</v>
      </c>
      <c r="G34" s="239">
        <f t="shared" si="12"/>
        <v>0</v>
      </c>
      <c r="H34" s="239">
        <f t="shared" si="12"/>
        <v>0</v>
      </c>
      <c r="I34" s="240">
        <f t="shared" si="12"/>
        <v>46425496.460000001</v>
      </c>
      <c r="J34" s="240">
        <f t="shared" si="12"/>
        <v>48411217.5</v>
      </c>
      <c r="K34" s="240">
        <f t="shared" si="12"/>
        <v>48318441.949999996</v>
      </c>
      <c r="L34" s="240">
        <f t="shared" si="12"/>
        <v>0</v>
      </c>
      <c r="M34" s="240">
        <f t="shared" si="12"/>
        <v>92775.55</v>
      </c>
      <c r="N34" s="240">
        <f t="shared" si="12"/>
        <v>46332720.909999996</v>
      </c>
      <c r="O34" s="240">
        <f t="shared" si="12"/>
        <v>48318441.949999996</v>
      </c>
      <c r="P34" s="239">
        <f t="shared" si="12"/>
        <v>521598.1</v>
      </c>
      <c r="Q34" s="239">
        <f t="shared" si="12"/>
        <v>16289413.640000006</v>
      </c>
    </row>
    <row r="35" spans="1:17" ht="36.6">
      <c r="A35" s="245" t="s">
        <v>128</v>
      </c>
      <c r="B35" s="243" t="s">
        <v>198</v>
      </c>
      <c r="C35" s="234">
        <v>0</v>
      </c>
      <c r="D35" s="234">
        <v>412084.84999999963</v>
      </c>
      <c r="E35" s="234">
        <f t="shared" si="4"/>
        <v>2529108</v>
      </c>
      <c r="F35" s="234">
        <v>2529108</v>
      </c>
      <c r="G35" s="234">
        <v>0</v>
      </c>
      <c r="H35" s="234">
        <v>0</v>
      </c>
      <c r="I35" s="235">
        <f>649052.91+356751.05</f>
        <v>1005803.96</v>
      </c>
      <c r="J35" s="235">
        <f t="shared" si="5"/>
        <v>1061137.76</v>
      </c>
      <c r="K35" s="235">
        <v>1061137.76</v>
      </c>
      <c r="L35" s="235">
        <v>0</v>
      </c>
      <c r="M35" s="235">
        <v>0</v>
      </c>
      <c r="N35" s="235">
        <f>+I35-M35</f>
        <v>1005803.96</v>
      </c>
      <c r="O35" s="235">
        <f>+J35-M35</f>
        <v>1061137.76</v>
      </c>
      <c r="P35" s="234">
        <v>0</v>
      </c>
      <c r="Q35" s="234">
        <f>+D35-C35+I35-J35+P35</f>
        <v>356751.04999999958</v>
      </c>
    </row>
    <row r="36" spans="1:17" s="246" customFormat="1" ht="43.15" customHeight="1">
      <c r="A36" s="245" t="s">
        <v>130</v>
      </c>
      <c r="B36" s="243" t="s">
        <v>199</v>
      </c>
      <c r="C36" s="234">
        <v>0</v>
      </c>
      <c r="D36" s="234">
        <v>807150.08000000007</v>
      </c>
      <c r="E36" s="234">
        <f t="shared" si="4"/>
        <v>2305106</v>
      </c>
      <c r="F36" s="234">
        <v>2305106</v>
      </c>
      <c r="G36" s="234">
        <v>0</v>
      </c>
      <c r="H36" s="234">
        <v>0</v>
      </c>
      <c r="I36" s="235">
        <f>1438574.04+794965.29</f>
        <v>2233539.33</v>
      </c>
      <c r="J36" s="235">
        <f t="shared" si="5"/>
        <v>2245724.12</v>
      </c>
      <c r="K36" s="235">
        <v>2245724.12</v>
      </c>
      <c r="L36" s="235">
        <v>0</v>
      </c>
      <c r="M36" s="235">
        <v>0</v>
      </c>
      <c r="N36" s="235">
        <f t="shared" ref="N36:N39" si="13">+I36-M36</f>
        <v>2233539.33</v>
      </c>
      <c r="O36" s="235">
        <f t="shared" ref="O36:O39" si="14">+J36-M36</f>
        <v>2245724.12</v>
      </c>
      <c r="P36" s="234">
        <v>0</v>
      </c>
      <c r="Q36" s="234">
        <f>+D36-C36+I36-J36+P36</f>
        <v>794965.29</v>
      </c>
    </row>
    <row r="37" spans="1:17" s="219" customFormat="1" ht="54.9">
      <c r="A37" s="245" t="s">
        <v>132</v>
      </c>
      <c r="B37" s="243" t="s">
        <v>200</v>
      </c>
      <c r="C37" s="234">
        <v>0</v>
      </c>
      <c r="D37" s="234">
        <v>2424909.1199999973</v>
      </c>
      <c r="E37" s="234">
        <f t="shared" si="4"/>
        <v>7039521</v>
      </c>
      <c r="F37" s="234">
        <v>7039521</v>
      </c>
      <c r="G37" s="234">
        <v>0</v>
      </c>
      <c r="H37" s="234">
        <v>0</v>
      </c>
      <c r="I37" s="235">
        <f>4592167.6+2651332.08</f>
        <v>7243499.6799999997</v>
      </c>
      <c r="J37" s="235">
        <f t="shared" si="5"/>
        <v>7017076.7199999997</v>
      </c>
      <c r="K37" s="235">
        <v>7017076.7199999997</v>
      </c>
      <c r="L37" s="235">
        <v>0</v>
      </c>
      <c r="M37" s="235">
        <v>0</v>
      </c>
      <c r="N37" s="235">
        <f t="shared" si="13"/>
        <v>7243499.6799999997</v>
      </c>
      <c r="O37" s="235">
        <f t="shared" si="14"/>
        <v>7017076.7199999997</v>
      </c>
      <c r="P37" s="234">
        <v>0</v>
      </c>
      <c r="Q37" s="234">
        <f>+D37-C37+I37-J37+P37</f>
        <v>2651332.0799999973</v>
      </c>
    </row>
    <row r="38" spans="1:17" ht="42" customHeight="1">
      <c r="A38" s="245" t="s">
        <v>134</v>
      </c>
      <c r="B38" s="247" t="s">
        <v>201</v>
      </c>
      <c r="C38" s="234">
        <v>0</v>
      </c>
      <c r="D38" s="234">
        <v>228954.27999999933</v>
      </c>
      <c r="E38" s="234">
        <f t="shared" si="4"/>
        <v>760807</v>
      </c>
      <c r="F38" s="234">
        <v>760807</v>
      </c>
      <c r="G38" s="234">
        <v>0</v>
      </c>
      <c r="H38" s="234">
        <v>0</v>
      </c>
      <c r="I38" s="235">
        <f>431324.29+265450.51</f>
        <v>696774.8</v>
      </c>
      <c r="J38" s="235">
        <f t="shared" si="5"/>
        <v>660278.56999999995</v>
      </c>
      <c r="K38" s="235">
        <v>660278.56999999995</v>
      </c>
      <c r="L38" s="235">
        <v>0</v>
      </c>
      <c r="M38" s="235">
        <v>0</v>
      </c>
      <c r="N38" s="235">
        <f t="shared" si="13"/>
        <v>696774.8</v>
      </c>
      <c r="O38" s="235">
        <f t="shared" si="14"/>
        <v>660278.56999999995</v>
      </c>
      <c r="P38" s="234">
        <v>0</v>
      </c>
      <c r="Q38" s="234">
        <f>+D38-C38+I38-J38+P38</f>
        <v>265450.50999999943</v>
      </c>
    </row>
    <row r="39" spans="1:17" ht="39" customHeight="1">
      <c r="A39" s="245" t="s">
        <v>136</v>
      </c>
      <c r="B39" s="247" t="s">
        <v>202</v>
      </c>
      <c r="C39" s="234">
        <v>0</v>
      </c>
      <c r="D39" s="234">
        <v>764438.69999999925</v>
      </c>
      <c r="E39" s="234">
        <f t="shared" si="4"/>
        <v>2236233</v>
      </c>
      <c r="F39" s="234">
        <v>2236233</v>
      </c>
      <c r="G39" s="234">
        <v>0</v>
      </c>
      <c r="H39" s="234">
        <v>0</v>
      </c>
      <c r="I39" s="235">
        <f>1440302.45+886036.03</f>
        <v>2326338.48</v>
      </c>
      <c r="J39" s="235">
        <f t="shared" si="5"/>
        <v>2204741.15</v>
      </c>
      <c r="K39" s="235">
        <v>2204741.15</v>
      </c>
      <c r="L39" s="235">
        <v>0</v>
      </c>
      <c r="M39" s="235">
        <v>0</v>
      </c>
      <c r="N39" s="235">
        <f t="shared" si="13"/>
        <v>2326338.48</v>
      </c>
      <c r="O39" s="235">
        <f t="shared" si="14"/>
        <v>2204741.15</v>
      </c>
      <c r="P39" s="234">
        <v>0</v>
      </c>
      <c r="Q39" s="234">
        <f>+D39-C39+I39-J39+P39</f>
        <v>886036.02999999933</v>
      </c>
    </row>
    <row r="40" spans="1:17" ht="102" customHeight="1">
      <c r="A40" s="248" t="s">
        <v>138</v>
      </c>
      <c r="B40" s="238" t="s">
        <v>203</v>
      </c>
      <c r="C40" s="239">
        <f t="shared" ref="C40:Q40" si="15">SUM(C41+C42)</f>
        <v>0</v>
      </c>
      <c r="D40" s="239">
        <f t="shared" si="15"/>
        <v>3486573.4099999955</v>
      </c>
      <c r="E40" s="239">
        <f t="shared" si="15"/>
        <v>8848875</v>
      </c>
      <c r="F40" s="239">
        <f t="shared" si="15"/>
        <v>8848875</v>
      </c>
      <c r="G40" s="239">
        <f t="shared" si="15"/>
        <v>0</v>
      </c>
      <c r="H40" s="239">
        <f t="shared" si="15"/>
        <v>0</v>
      </c>
      <c r="I40" s="240">
        <f t="shared" si="15"/>
        <v>4968162.71</v>
      </c>
      <c r="J40" s="240">
        <f t="shared" si="15"/>
        <v>5991912.4800000004</v>
      </c>
      <c r="K40" s="240">
        <f t="shared" si="15"/>
        <v>5991912.4800000004</v>
      </c>
      <c r="L40" s="240">
        <f t="shared" si="15"/>
        <v>0</v>
      </c>
      <c r="M40" s="240">
        <f t="shared" si="15"/>
        <v>0</v>
      </c>
      <c r="N40" s="240">
        <f t="shared" si="15"/>
        <v>4968162.71</v>
      </c>
      <c r="O40" s="240">
        <f t="shared" si="15"/>
        <v>5991912.4800000004</v>
      </c>
      <c r="P40" s="239">
        <f t="shared" si="15"/>
        <v>0</v>
      </c>
      <c r="Q40" s="239">
        <f t="shared" si="15"/>
        <v>2462823.6399999955</v>
      </c>
    </row>
    <row r="41" spans="1:17" ht="135" customHeight="1">
      <c r="A41" s="245" t="s">
        <v>140</v>
      </c>
      <c r="B41" s="243" t="s">
        <v>204</v>
      </c>
      <c r="C41" s="234">
        <v>0</v>
      </c>
      <c r="D41" s="234">
        <v>1254860.71</v>
      </c>
      <c r="E41" s="234">
        <f t="shared" si="4"/>
        <v>2348875</v>
      </c>
      <c r="F41" s="234">
        <v>2348875</v>
      </c>
      <c r="G41" s="234">
        <v>0</v>
      </c>
      <c r="H41" s="234">
        <v>0</v>
      </c>
      <c r="I41" s="235">
        <f>1049825.57+779043.72</f>
        <v>1828869.29</v>
      </c>
      <c r="J41" s="235">
        <f t="shared" si="5"/>
        <v>2279283.9500000002</v>
      </c>
      <c r="K41" s="235">
        <v>2279283.9500000002</v>
      </c>
      <c r="L41" s="235">
        <v>0</v>
      </c>
      <c r="M41" s="235">
        <v>0</v>
      </c>
      <c r="N41" s="235">
        <f>+I41-M41</f>
        <v>1828869.29</v>
      </c>
      <c r="O41" s="235">
        <f>+J41-M41</f>
        <v>2279283.9500000002</v>
      </c>
      <c r="P41" s="234">
        <v>0</v>
      </c>
      <c r="Q41" s="234">
        <f>+D41-C41+I41-J41+P41</f>
        <v>804446.04999999981</v>
      </c>
    </row>
    <row r="42" spans="1:17" ht="37.15" customHeight="1">
      <c r="A42" s="249" t="s">
        <v>141</v>
      </c>
      <c r="B42" s="250" t="s">
        <v>205</v>
      </c>
      <c r="C42" s="235">
        <v>0</v>
      </c>
      <c r="D42" s="235">
        <v>2231712.6999999955</v>
      </c>
      <c r="E42" s="235">
        <f t="shared" si="4"/>
        <v>6500000</v>
      </c>
      <c r="F42" s="235">
        <v>6500000</v>
      </c>
      <c r="G42" s="235">
        <v>0</v>
      </c>
      <c r="H42" s="235">
        <v>0</v>
      </c>
      <c r="I42" s="235">
        <v>3139293.42</v>
      </c>
      <c r="J42" s="235">
        <f t="shared" si="5"/>
        <v>3712628.53</v>
      </c>
      <c r="K42" s="235">
        <v>3712628.53</v>
      </c>
      <c r="L42" s="235">
        <v>0</v>
      </c>
      <c r="M42" s="235">
        <v>0</v>
      </c>
      <c r="N42" s="235">
        <f>+I42-M42</f>
        <v>3139293.42</v>
      </c>
      <c r="O42" s="235">
        <f>+J42-M42</f>
        <v>3712628.53</v>
      </c>
      <c r="P42" s="235">
        <v>0</v>
      </c>
      <c r="Q42" s="235">
        <f>+D42-C42+I42-J42+P42</f>
        <v>1658377.5899999957</v>
      </c>
    </row>
    <row r="43" spans="1:17" s="219" customFormat="1">
      <c r="A43" s="248" t="s">
        <v>143</v>
      </c>
      <c r="B43" s="251" t="s">
        <v>206</v>
      </c>
      <c r="C43" s="239">
        <f>SUM(C44+C45)</f>
        <v>0</v>
      </c>
      <c r="D43" s="239">
        <f>SUM(D44+D45)</f>
        <v>4527421.8600000078</v>
      </c>
      <c r="E43" s="239">
        <f>SUM(E44+E45)</f>
        <v>12246278</v>
      </c>
      <c r="F43" s="239">
        <f>SUM(F44+F45)</f>
        <v>12246278</v>
      </c>
      <c r="G43" s="239">
        <f t="shared" ref="G43:Q43" si="16">SUM(G44+G45)</f>
        <v>0</v>
      </c>
      <c r="H43" s="239">
        <f t="shared" si="16"/>
        <v>0</v>
      </c>
      <c r="I43" s="240">
        <f t="shared" si="16"/>
        <v>9166018.2699999996</v>
      </c>
      <c r="J43" s="240">
        <f t="shared" si="16"/>
        <v>10389982.329999998</v>
      </c>
      <c r="K43" s="240">
        <f t="shared" si="16"/>
        <v>10356768.789999999</v>
      </c>
      <c r="L43" s="240">
        <f t="shared" si="16"/>
        <v>0</v>
      </c>
      <c r="M43" s="240">
        <f t="shared" si="16"/>
        <v>33213.54</v>
      </c>
      <c r="N43" s="240">
        <f t="shared" si="16"/>
        <v>9132804.7300000004</v>
      </c>
      <c r="O43" s="240">
        <f t="shared" si="16"/>
        <v>10356768.789999999</v>
      </c>
      <c r="P43" s="239">
        <f t="shared" si="16"/>
        <v>0</v>
      </c>
      <c r="Q43" s="239">
        <f t="shared" si="16"/>
        <v>3303457.8000000082</v>
      </c>
    </row>
    <row r="44" spans="1:17" ht="72.599999999999994" customHeight="1">
      <c r="A44" s="252" t="s">
        <v>207</v>
      </c>
      <c r="B44" s="243" t="s">
        <v>208</v>
      </c>
      <c r="C44" s="234">
        <v>0</v>
      </c>
      <c r="D44" s="234">
        <v>4485284.0700000077</v>
      </c>
      <c r="E44" s="234">
        <f t="shared" si="4"/>
        <v>12140903</v>
      </c>
      <c r="F44" s="234">
        <v>12140903</v>
      </c>
      <c r="G44" s="234">
        <v>0</v>
      </c>
      <c r="H44" s="234">
        <v>0</v>
      </c>
      <c r="I44" s="235">
        <f>5800889.22+3251361.14</f>
        <v>9052250.3599999994</v>
      </c>
      <c r="J44" s="235">
        <f t="shared" si="5"/>
        <v>10286173.289999999</v>
      </c>
      <c r="K44" s="235">
        <v>10252959.75</v>
      </c>
      <c r="L44" s="235">
        <v>0</v>
      </c>
      <c r="M44" s="235">
        <v>33213.54</v>
      </c>
      <c r="N44" s="235">
        <f>+I44-M44</f>
        <v>9019036.8200000003</v>
      </c>
      <c r="O44" s="235">
        <f>+J44-M44</f>
        <v>10252959.75</v>
      </c>
      <c r="P44" s="234">
        <v>0</v>
      </c>
      <c r="Q44" s="234">
        <f>+D44-C44+I44-J44+P44</f>
        <v>3251361.140000008</v>
      </c>
    </row>
    <row r="45" spans="1:17">
      <c r="A45" s="252" t="s">
        <v>209</v>
      </c>
      <c r="B45" s="243" t="s">
        <v>210</v>
      </c>
      <c r="C45" s="234">
        <v>0</v>
      </c>
      <c r="D45" s="234">
        <v>42137.790000000095</v>
      </c>
      <c r="E45" s="234">
        <f t="shared" si="4"/>
        <v>105375</v>
      </c>
      <c r="F45" s="234">
        <v>105375</v>
      </c>
      <c r="G45" s="234">
        <v>0</v>
      </c>
      <c r="H45" s="234">
        <v>0</v>
      </c>
      <c r="I45" s="235">
        <f>61671.25+52096.66</f>
        <v>113767.91</v>
      </c>
      <c r="J45" s="235">
        <f t="shared" si="5"/>
        <v>103809.04</v>
      </c>
      <c r="K45" s="235">
        <v>103809.04</v>
      </c>
      <c r="L45" s="235">
        <v>0</v>
      </c>
      <c r="M45" s="235">
        <v>0</v>
      </c>
      <c r="N45" s="235">
        <f>+I45-M45</f>
        <v>113767.91</v>
      </c>
      <c r="O45" s="235">
        <f>+J45-M45</f>
        <v>103809.04</v>
      </c>
      <c r="P45" s="234">
        <v>0</v>
      </c>
      <c r="Q45" s="234">
        <f>+D45-C45+I45-J45+P45</f>
        <v>52096.660000000105</v>
      </c>
    </row>
    <row r="46" spans="1:17">
      <c r="A46" s="245" t="s">
        <v>211</v>
      </c>
      <c r="B46" s="243" t="s">
        <v>212</v>
      </c>
      <c r="C46" s="234">
        <v>0</v>
      </c>
      <c r="D46" s="234">
        <v>4986036.2100000083</v>
      </c>
      <c r="E46" s="234">
        <f t="shared" si="4"/>
        <v>12910175</v>
      </c>
      <c r="F46" s="234">
        <v>12910175</v>
      </c>
      <c r="G46" s="234">
        <v>0</v>
      </c>
      <c r="H46" s="234">
        <v>0</v>
      </c>
      <c r="I46" s="235">
        <v>12440943.199999999</v>
      </c>
      <c r="J46" s="235">
        <f t="shared" si="5"/>
        <v>12691946.520000001</v>
      </c>
      <c r="K46" s="235">
        <f>12632967.71-338.65</f>
        <v>12632629.060000001</v>
      </c>
      <c r="L46" s="235">
        <v>0</v>
      </c>
      <c r="M46" s="235">
        <v>59317.46</v>
      </c>
      <c r="N46" s="235">
        <f>+I46-M46</f>
        <v>12381625.739999998</v>
      </c>
      <c r="O46" s="235">
        <f>+J46-M46</f>
        <v>12632629.060000001</v>
      </c>
      <c r="P46" s="234">
        <v>0</v>
      </c>
      <c r="Q46" s="234">
        <f>+D46-C46+I46-J46+P46</f>
        <v>4735032.8900000062</v>
      </c>
    </row>
    <row r="47" spans="1:17" s="219" customFormat="1" ht="39" customHeight="1">
      <c r="A47" s="245" t="s">
        <v>213</v>
      </c>
      <c r="B47" s="247" t="s">
        <v>214</v>
      </c>
      <c r="C47" s="234">
        <v>2939.7</v>
      </c>
      <c r="D47" s="234">
        <v>117067.01000000052</v>
      </c>
      <c r="E47" s="234">
        <f t="shared" si="4"/>
        <v>6000000</v>
      </c>
      <c r="F47" s="234">
        <v>6000000</v>
      </c>
      <c r="G47" s="234">
        <v>0</v>
      </c>
      <c r="H47" s="234">
        <v>0</v>
      </c>
      <c r="I47" s="235">
        <v>3408262.95</v>
      </c>
      <c r="J47" s="235">
        <f t="shared" si="5"/>
        <v>2737626.2399999998</v>
      </c>
      <c r="K47" s="235">
        <v>2737381.69</v>
      </c>
      <c r="L47" s="235">
        <v>0</v>
      </c>
      <c r="M47" s="235">
        <v>244.55</v>
      </c>
      <c r="N47" s="235">
        <f>+I47-M47</f>
        <v>3408018.4000000004</v>
      </c>
      <c r="O47" s="235">
        <f>+J47-M47</f>
        <v>2737381.69</v>
      </c>
      <c r="P47" s="234">
        <v>0</v>
      </c>
      <c r="Q47" s="234">
        <f>+D47-C47+I47-J47+P47</f>
        <v>784764.02000000095</v>
      </c>
    </row>
    <row r="48" spans="1:17" s="219" customFormat="1" ht="36.6">
      <c r="A48" s="253" t="s">
        <v>215</v>
      </c>
      <c r="B48" s="254" t="s">
        <v>216</v>
      </c>
      <c r="C48" s="239">
        <f t="shared" ref="C48:Q48" si="17">SUM(C49+C50)</f>
        <v>0</v>
      </c>
      <c r="D48" s="239">
        <f t="shared" si="17"/>
        <v>0</v>
      </c>
      <c r="E48" s="239">
        <f t="shared" si="17"/>
        <v>3113225</v>
      </c>
      <c r="F48" s="239">
        <f t="shared" si="17"/>
        <v>3113225</v>
      </c>
      <c r="G48" s="239">
        <f t="shared" si="17"/>
        <v>0</v>
      </c>
      <c r="H48" s="239">
        <f t="shared" si="17"/>
        <v>0</v>
      </c>
      <c r="I48" s="240">
        <f t="shared" si="17"/>
        <v>2562322.9</v>
      </c>
      <c r="J48" s="240">
        <f t="shared" si="17"/>
        <v>3083921</v>
      </c>
      <c r="K48" s="240">
        <f t="shared" si="17"/>
        <v>3083921</v>
      </c>
      <c r="L48" s="240">
        <f t="shared" si="17"/>
        <v>0</v>
      </c>
      <c r="M48" s="240">
        <f t="shared" si="17"/>
        <v>0</v>
      </c>
      <c r="N48" s="240">
        <f t="shared" si="17"/>
        <v>2562322.9</v>
      </c>
      <c r="O48" s="240">
        <f t="shared" si="17"/>
        <v>3083921</v>
      </c>
      <c r="P48" s="239">
        <f t="shared" si="17"/>
        <v>521598.1</v>
      </c>
      <c r="Q48" s="239">
        <f t="shared" si="17"/>
        <v>0</v>
      </c>
    </row>
    <row r="49" spans="1:17" s="219" customFormat="1" ht="38.5" customHeight="1">
      <c r="A49" s="255" t="s">
        <v>217</v>
      </c>
      <c r="B49" s="247" t="s">
        <v>218</v>
      </c>
      <c r="C49" s="234">
        <v>0</v>
      </c>
      <c r="D49" s="234">
        <v>0</v>
      </c>
      <c r="E49" s="234">
        <f t="shared" si="4"/>
        <v>3113225</v>
      </c>
      <c r="F49" s="234">
        <v>3113225</v>
      </c>
      <c r="G49" s="234">
        <v>0</v>
      </c>
      <c r="H49" s="234">
        <v>0</v>
      </c>
      <c r="I49" s="235">
        <v>2562322.9</v>
      </c>
      <c r="J49" s="235">
        <f t="shared" si="5"/>
        <v>3083921</v>
      </c>
      <c r="K49" s="235">
        <v>3083921</v>
      </c>
      <c r="L49" s="235">
        <v>0</v>
      </c>
      <c r="M49" s="235">
        <v>0</v>
      </c>
      <c r="N49" s="235">
        <f>+I49-M49</f>
        <v>2562322.9</v>
      </c>
      <c r="O49" s="235">
        <f>+J49-M49</f>
        <v>3083921</v>
      </c>
      <c r="P49" s="234">
        <v>521598.1</v>
      </c>
      <c r="Q49" s="234">
        <f t="shared" ref="Q49:Q54" si="18">+D49-C49+I49-J49+P49</f>
        <v>0</v>
      </c>
    </row>
    <row r="50" spans="1:17" ht="36.6">
      <c r="A50" s="212" t="s">
        <v>219</v>
      </c>
      <c r="B50" s="247" t="s">
        <v>220</v>
      </c>
      <c r="C50" s="234">
        <v>0</v>
      </c>
      <c r="D50" s="234">
        <v>0</v>
      </c>
      <c r="E50" s="234">
        <f t="shared" si="4"/>
        <v>0</v>
      </c>
      <c r="F50" s="234">
        <v>0</v>
      </c>
      <c r="G50" s="234">
        <v>0</v>
      </c>
      <c r="H50" s="234">
        <v>0</v>
      </c>
      <c r="I50" s="235">
        <v>0</v>
      </c>
      <c r="J50" s="235">
        <v>0</v>
      </c>
      <c r="K50" s="235">
        <v>0</v>
      </c>
      <c r="L50" s="235">
        <v>0</v>
      </c>
      <c r="M50" s="235">
        <v>0</v>
      </c>
      <c r="N50" s="235">
        <v>0</v>
      </c>
      <c r="O50" s="235">
        <f t="shared" ref="O50" si="19">+I50-M50</f>
        <v>0</v>
      </c>
      <c r="P50" s="234">
        <v>0</v>
      </c>
      <c r="Q50" s="234">
        <f t="shared" si="18"/>
        <v>0</v>
      </c>
    </row>
    <row r="51" spans="1:17" ht="40.15" customHeight="1">
      <c r="A51" s="245" t="s">
        <v>221</v>
      </c>
      <c r="B51" s="243" t="s">
        <v>222</v>
      </c>
      <c r="C51" s="234">
        <v>121.84</v>
      </c>
      <c r="D51" s="234">
        <v>1962.6000000000092</v>
      </c>
      <c r="E51" s="234">
        <f t="shared" si="4"/>
        <v>500000</v>
      </c>
      <c r="F51" s="234">
        <v>500000</v>
      </c>
      <c r="G51" s="234">
        <v>0</v>
      </c>
      <c r="H51" s="234">
        <v>0</v>
      </c>
      <c r="I51" s="235">
        <v>192458.83</v>
      </c>
      <c r="J51" s="235">
        <f t="shared" si="5"/>
        <v>145499.26</v>
      </c>
      <c r="K51" s="235">
        <f>145621.1-121.84</f>
        <v>145499.26</v>
      </c>
      <c r="L51" s="235">
        <v>0</v>
      </c>
      <c r="M51" s="235">
        <v>0</v>
      </c>
      <c r="N51" s="235">
        <f>+I51-M51</f>
        <v>192458.83</v>
      </c>
      <c r="O51" s="235">
        <f>+J51-M51</f>
        <v>145499.26</v>
      </c>
      <c r="P51" s="234">
        <v>0</v>
      </c>
      <c r="Q51" s="234">
        <f t="shared" si="18"/>
        <v>48800.329999999987</v>
      </c>
    </row>
    <row r="52" spans="1:17" ht="59.5" customHeight="1">
      <c r="A52" s="245" t="s">
        <v>223</v>
      </c>
      <c r="B52" s="243" t="s">
        <v>224</v>
      </c>
      <c r="C52" s="234">
        <v>0</v>
      </c>
      <c r="D52" s="234">
        <v>0</v>
      </c>
      <c r="E52" s="234">
        <f t="shared" si="4"/>
        <v>320000</v>
      </c>
      <c r="F52" s="234">
        <v>320000</v>
      </c>
      <c r="G52" s="234">
        <v>0</v>
      </c>
      <c r="H52" s="234">
        <v>0</v>
      </c>
      <c r="I52" s="235">
        <v>181371.35</v>
      </c>
      <c r="J52" s="235">
        <f t="shared" si="5"/>
        <v>181371.35</v>
      </c>
      <c r="K52" s="235">
        <v>181371.35</v>
      </c>
      <c r="L52" s="235">
        <v>0</v>
      </c>
      <c r="M52" s="235">
        <v>0</v>
      </c>
      <c r="N52" s="235">
        <f>+I52-M52</f>
        <v>181371.35</v>
      </c>
      <c r="O52" s="235">
        <f>+J52-M52</f>
        <v>181371.35</v>
      </c>
      <c r="P52" s="234">
        <v>0</v>
      </c>
      <c r="Q52" s="234">
        <f t="shared" si="18"/>
        <v>0</v>
      </c>
    </row>
    <row r="53" spans="1:17" ht="88.9" customHeight="1">
      <c r="A53" s="232" t="s">
        <v>65</v>
      </c>
      <c r="B53" s="238" t="s">
        <v>66</v>
      </c>
      <c r="C53" s="239">
        <v>3099599.1</v>
      </c>
      <c r="D53" s="239">
        <v>348651.43999999994</v>
      </c>
      <c r="E53" s="239">
        <f>+F53</f>
        <v>9256490</v>
      </c>
      <c r="F53" s="239">
        <v>9256490</v>
      </c>
      <c r="G53" s="239">
        <v>0</v>
      </c>
      <c r="H53" s="239">
        <v>0</v>
      </c>
      <c r="I53" s="240">
        <v>8059766.1799999997</v>
      </c>
      <c r="J53" s="240">
        <f>+K53</f>
        <v>4340219.54</v>
      </c>
      <c r="K53" s="240">
        <v>4340219.54</v>
      </c>
      <c r="L53" s="240">
        <v>0</v>
      </c>
      <c r="M53" s="240">
        <v>0</v>
      </c>
      <c r="N53" s="240">
        <f>+I53-M53</f>
        <v>8059766.1799999997</v>
      </c>
      <c r="O53" s="240">
        <f>+J53-M53</f>
        <v>4340219.54</v>
      </c>
      <c r="P53" s="239">
        <v>2730828.42</v>
      </c>
      <c r="Q53" s="239">
        <f t="shared" si="18"/>
        <v>3699427.3999999994</v>
      </c>
    </row>
    <row r="54" spans="1:17" ht="125.5" customHeight="1">
      <c r="A54" s="232" t="s">
        <v>67</v>
      </c>
      <c r="B54" s="238" t="s">
        <v>225</v>
      </c>
      <c r="C54" s="239">
        <v>0</v>
      </c>
      <c r="D54" s="239">
        <v>946436.96</v>
      </c>
      <c r="E54" s="239">
        <f t="shared" ref="E54:E59" si="20">SUM(F54:H54)</f>
        <v>1044000</v>
      </c>
      <c r="F54" s="239">
        <v>1044000</v>
      </c>
      <c r="G54" s="239">
        <v>0</v>
      </c>
      <c r="H54" s="239">
        <v>0</v>
      </c>
      <c r="I54" s="240">
        <v>871493.5</v>
      </c>
      <c r="J54" s="240">
        <f t="shared" ref="J54:J59" si="21">SUM(K54:M54)</f>
        <v>946436.96</v>
      </c>
      <c r="K54" s="240">
        <v>946436.96</v>
      </c>
      <c r="L54" s="240">
        <v>0</v>
      </c>
      <c r="M54" s="240">
        <v>0</v>
      </c>
      <c r="N54" s="240">
        <f>+I54-M54</f>
        <v>871493.5</v>
      </c>
      <c r="O54" s="240">
        <f>+J54-M54</f>
        <v>946436.96</v>
      </c>
      <c r="P54" s="239">
        <v>0</v>
      </c>
      <c r="Q54" s="239">
        <f t="shared" si="18"/>
        <v>871493.5</v>
      </c>
    </row>
    <row r="55" spans="1:17" s="219" customFormat="1" ht="96.6" customHeight="1">
      <c r="A55" s="256" t="s">
        <v>69</v>
      </c>
      <c r="B55" s="257" t="s">
        <v>226</v>
      </c>
      <c r="C55" s="239">
        <f t="shared" ref="C55:Q55" si="22">SUM(C56+C57+C58+C59+C60)</f>
        <v>0</v>
      </c>
      <c r="D55" s="239">
        <f t="shared" si="22"/>
        <v>6258317.6400000006</v>
      </c>
      <c r="E55" s="239">
        <f t="shared" si="22"/>
        <v>38059000</v>
      </c>
      <c r="F55" s="239">
        <f t="shared" si="22"/>
        <v>38059000</v>
      </c>
      <c r="G55" s="239">
        <f t="shared" si="22"/>
        <v>0</v>
      </c>
      <c r="H55" s="239">
        <f t="shared" si="22"/>
        <v>0</v>
      </c>
      <c r="I55" s="240">
        <f t="shared" si="22"/>
        <v>45787316.760000005</v>
      </c>
      <c r="J55" s="240">
        <f t="shared" si="22"/>
        <v>36859089.879999995</v>
      </c>
      <c r="K55" s="240">
        <f t="shared" si="22"/>
        <v>36859089.879999995</v>
      </c>
      <c r="L55" s="240">
        <f t="shared" si="22"/>
        <v>0</v>
      </c>
      <c r="M55" s="240">
        <f t="shared" si="22"/>
        <v>0</v>
      </c>
      <c r="N55" s="240">
        <f t="shared" si="22"/>
        <v>45787316.760000005</v>
      </c>
      <c r="O55" s="240">
        <f t="shared" si="22"/>
        <v>36859089.879999995</v>
      </c>
      <c r="P55" s="239">
        <f t="shared" si="22"/>
        <v>115310.33</v>
      </c>
      <c r="Q55" s="239">
        <f t="shared" si="22"/>
        <v>15301854.849999998</v>
      </c>
    </row>
    <row r="56" spans="1:17" s="260" customFormat="1" ht="36.6" customHeight="1">
      <c r="A56" s="258" t="s">
        <v>227</v>
      </c>
      <c r="B56" s="259" t="s">
        <v>228</v>
      </c>
      <c r="C56" s="234">
        <v>0</v>
      </c>
      <c r="D56" s="234">
        <v>0</v>
      </c>
      <c r="E56" s="234">
        <f t="shared" si="20"/>
        <v>22961600</v>
      </c>
      <c r="F56" s="234">
        <v>22961600</v>
      </c>
      <c r="G56" s="234">
        <v>0</v>
      </c>
      <c r="H56" s="234">
        <v>0</v>
      </c>
      <c r="I56" s="235">
        <v>34442261.549999997</v>
      </c>
      <c r="J56" s="235">
        <f t="shared" si="21"/>
        <v>22961507.699999999</v>
      </c>
      <c r="K56" s="235">
        <v>22961507.699999999</v>
      </c>
      <c r="L56" s="235">
        <v>0</v>
      </c>
      <c r="M56" s="235">
        <v>0</v>
      </c>
      <c r="N56" s="235">
        <f>+I56-M56</f>
        <v>34442261.549999997</v>
      </c>
      <c r="O56" s="235">
        <f>+J56-M56</f>
        <v>22961507.699999999</v>
      </c>
      <c r="P56" s="234">
        <v>0</v>
      </c>
      <c r="Q56" s="234">
        <f>+D56-C56+I56-J56+P56</f>
        <v>11480753.849999998</v>
      </c>
    </row>
    <row r="57" spans="1:17" ht="60" customHeight="1">
      <c r="A57" s="258" t="s">
        <v>229</v>
      </c>
      <c r="B57" s="259" t="s">
        <v>230</v>
      </c>
      <c r="C57" s="234">
        <v>0</v>
      </c>
      <c r="D57" s="234">
        <v>0</v>
      </c>
      <c r="E57" s="234">
        <f t="shared" si="20"/>
        <v>358500</v>
      </c>
      <c r="F57" s="234">
        <v>358500</v>
      </c>
      <c r="G57" s="234">
        <v>0</v>
      </c>
      <c r="H57" s="234">
        <v>0</v>
      </c>
      <c r="I57" s="235">
        <v>119189.67</v>
      </c>
      <c r="J57" s="235">
        <f t="shared" si="21"/>
        <v>234500</v>
      </c>
      <c r="K57" s="235">
        <v>234500</v>
      </c>
      <c r="L57" s="235">
        <v>0</v>
      </c>
      <c r="M57" s="235">
        <v>0</v>
      </c>
      <c r="N57" s="235">
        <f t="shared" ref="N57:N59" si="23">+I57-M57</f>
        <v>119189.67</v>
      </c>
      <c r="O57" s="235">
        <f t="shared" ref="O57:O59" si="24">+J57-M57</f>
        <v>234500</v>
      </c>
      <c r="P57" s="234">
        <v>115310.33</v>
      </c>
      <c r="Q57" s="234">
        <f>+D57-C57+I57-J57+P57</f>
        <v>0</v>
      </c>
    </row>
    <row r="58" spans="1:17" ht="91.15" customHeight="1">
      <c r="A58" s="258" t="s">
        <v>231</v>
      </c>
      <c r="B58" s="259" t="s">
        <v>232</v>
      </c>
      <c r="C58" s="234">
        <v>0</v>
      </c>
      <c r="D58" s="234">
        <v>1140123.2100000009</v>
      </c>
      <c r="E58" s="234">
        <f t="shared" si="20"/>
        <v>2867000</v>
      </c>
      <c r="F58" s="234">
        <v>2867000</v>
      </c>
      <c r="G58" s="234">
        <v>0</v>
      </c>
      <c r="H58" s="234">
        <v>0</v>
      </c>
      <c r="I58" s="261">
        <v>2606220.34</v>
      </c>
      <c r="J58" s="235">
        <f t="shared" si="21"/>
        <v>2857787.68</v>
      </c>
      <c r="K58" s="235">
        <v>2857787.68</v>
      </c>
      <c r="L58" s="235">
        <v>0</v>
      </c>
      <c r="M58" s="235">
        <v>0</v>
      </c>
      <c r="N58" s="235">
        <f t="shared" si="23"/>
        <v>2606220.34</v>
      </c>
      <c r="O58" s="235">
        <f t="shared" si="24"/>
        <v>2857787.68</v>
      </c>
      <c r="P58" s="262"/>
      <c r="Q58" s="234">
        <f>+D58-C58+I58-J58+P58</f>
        <v>888555.87000000058</v>
      </c>
    </row>
    <row r="59" spans="1:17" ht="76.150000000000006" customHeight="1">
      <c r="A59" s="258" t="s">
        <v>233</v>
      </c>
      <c r="B59" s="259" t="s">
        <v>234</v>
      </c>
      <c r="C59" s="234">
        <v>0</v>
      </c>
      <c r="D59" s="234">
        <v>5118194.43</v>
      </c>
      <c r="E59" s="234">
        <f t="shared" si="20"/>
        <v>11871900</v>
      </c>
      <c r="F59" s="234">
        <v>11871900</v>
      </c>
      <c r="G59" s="234">
        <v>0</v>
      </c>
      <c r="H59" s="234">
        <v>0</v>
      </c>
      <c r="I59" s="235">
        <v>8619645.1999999993</v>
      </c>
      <c r="J59" s="235">
        <f t="shared" si="21"/>
        <v>10805294.5</v>
      </c>
      <c r="K59" s="235">
        <v>10805294.5</v>
      </c>
      <c r="L59" s="235">
        <v>0</v>
      </c>
      <c r="M59" s="235">
        <v>0</v>
      </c>
      <c r="N59" s="235">
        <f t="shared" si="23"/>
        <v>8619645.1999999993</v>
      </c>
      <c r="O59" s="235">
        <f t="shared" si="24"/>
        <v>10805294.5</v>
      </c>
      <c r="P59" s="234">
        <v>0</v>
      </c>
      <c r="Q59" s="234">
        <f>+D59-C59+I59-J59+P59</f>
        <v>2932545.129999999</v>
      </c>
    </row>
    <row r="60" spans="1:17" ht="74.5" customHeight="1">
      <c r="A60" s="258" t="s">
        <v>235</v>
      </c>
      <c r="B60" s="259" t="s">
        <v>236</v>
      </c>
      <c r="C60" s="234">
        <v>0</v>
      </c>
      <c r="D60" s="234">
        <v>0</v>
      </c>
      <c r="E60" s="234">
        <f>SUM(F60:H60)</f>
        <v>0</v>
      </c>
      <c r="F60" s="234">
        <v>0</v>
      </c>
      <c r="G60" s="234">
        <v>0</v>
      </c>
      <c r="H60" s="234">
        <v>0</v>
      </c>
      <c r="I60" s="235">
        <v>0</v>
      </c>
      <c r="J60" s="235">
        <f>SUM(K60:M60)</f>
        <v>0</v>
      </c>
      <c r="K60" s="235">
        <v>0</v>
      </c>
      <c r="L60" s="235">
        <v>0</v>
      </c>
      <c r="M60" s="235">
        <v>0</v>
      </c>
      <c r="N60" s="235">
        <v>0</v>
      </c>
      <c r="O60" s="235">
        <f>+I60-M60</f>
        <v>0</v>
      </c>
      <c r="P60" s="234">
        <v>0</v>
      </c>
      <c r="Q60" s="234">
        <v>0</v>
      </c>
    </row>
    <row r="61" spans="1:17">
      <c r="A61" s="263" t="s">
        <v>237</v>
      </c>
      <c r="B61" s="219"/>
      <c r="C61" s="219"/>
      <c r="D61" s="219"/>
      <c r="E61" s="219"/>
      <c r="F61" s="219"/>
      <c r="G61" s="219"/>
      <c r="H61" s="219"/>
      <c r="I61" s="219"/>
      <c r="J61" s="219"/>
      <c r="K61" s="219"/>
      <c r="L61" s="219"/>
      <c r="M61" s="219"/>
      <c r="N61" s="219"/>
      <c r="O61" s="219"/>
      <c r="P61" s="219"/>
      <c r="Q61" s="219"/>
    </row>
    <row r="62" spans="1:17" ht="36.6" customHeight="1">
      <c r="A62" s="264" t="s">
        <v>238</v>
      </c>
      <c r="B62" s="476" t="s">
        <v>239</v>
      </c>
      <c r="C62" s="476"/>
      <c r="D62" s="476"/>
      <c r="E62" s="476"/>
      <c r="F62" s="476"/>
      <c r="G62" s="476"/>
      <c r="H62" s="476"/>
      <c r="I62" s="476"/>
      <c r="J62" s="476"/>
      <c r="K62" s="476"/>
      <c r="L62" s="476"/>
      <c r="M62" s="476"/>
      <c r="N62" s="476"/>
      <c r="O62" s="476"/>
      <c r="P62" s="476"/>
      <c r="Q62" s="476"/>
    </row>
    <row r="63" spans="1:17">
      <c r="A63" s="265"/>
      <c r="C63" s="228"/>
      <c r="D63" s="228"/>
      <c r="E63" s="228"/>
      <c r="F63" s="228"/>
      <c r="G63" s="228"/>
      <c r="I63" s="213"/>
      <c r="J63" s="213"/>
      <c r="K63" s="213"/>
      <c r="L63" s="213"/>
      <c r="M63" s="213"/>
      <c r="N63" s="213"/>
      <c r="O63" s="213"/>
      <c r="P63" s="228"/>
      <c r="Q63" s="228"/>
    </row>
    <row r="64" spans="1:17">
      <c r="A64" s="266" t="s">
        <v>90</v>
      </c>
      <c r="B64" s="267"/>
      <c r="C64" s="267"/>
      <c r="D64" s="267"/>
      <c r="E64" s="267"/>
      <c r="F64" s="267"/>
      <c r="G64" s="267"/>
      <c r="I64" s="213"/>
      <c r="J64" s="213"/>
      <c r="K64" s="213"/>
      <c r="L64" s="213"/>
      <c r="M64" s="213"/>
      <c r="N64" s="213"/>
      <c r="O64" s="213"/>
      <c r="P64" s="470" t="s">
        <v>91</v>
      </c>
      <c r="Q64" s="470"/>
    </row>
    <row r="65" spans="1:16">
      <c r="B65" s="267"/>
      <c r="C65" s="267"/>
      <c r="D65" s="267"/>
      <c r="E65" s="267"/>
      <c r="F65" s="267"/>
      <c r="G65" s="267"/>
      <c r="I65" s="213" t="s">
        <v>92</v>
      </c>
      <c r="J65" s="213"/>
      <c r="K65" s="213"/>
      <c r="L65" s="213"/>
      <c r="M65" s="213"/>
      <c r="N65" s="213"/>
      <c r="O65" s="213"/>
    </row>
    <row r="66" spans="1:16" ht="21" customHeight="1">
      <c r="A66" s="213" t="s">
        <v>94</v>
      </c>
      <c r="I66" s="213"/>
      <c r="J66" s="213"/>
      <c r="K66" s="213"/>
      <c r="L66" s="213"/>
      <c r="M66" s="213"/>
      <c r="N66" s="213"/>
      <c r="O66" s="213"/>
      <c r="P66" s="213" t="s">
        <v>95</v>
      </c>
    </row>
    <row r="67" spans="1:16">
      <c r="I67" s="213" t="s">
        <v>92</v>
      </c>
      <c r="J67" s="213"/>
      <c r="K67" s="213"/>
      <c r="L67" s="213"/>
      <c r="M67" s="213"/>
      <c r="N67" s="213"/>
      <c r="O67" s="213"/>
    </row>
    <row r="68" spans="1:16">
      <c r="I68" s="213"/>
      <c r="J68" s="213"/>
      <c r="K68" s="213"/>
      <c r="L68" s="213"/>
      <c r="M68" s="213"/>
      <c r="N68" s="213"/>
      <c r="O68" s="213"/>
    </row>
    <row r="69" spans="1:16">
      <c r="I69" s="213"/>
      <c r="J69" s="213"/>
      <c r="K69" s="213"/>
      <c r="L69" s="213"/>
      <c r="M69" s="213"/>
      <c r="N69" s="213"/>
      <c r="O69" s="213"/>
    </row>
    <row r="70" spans="1:16">
      <c r="I70" s="213"/>
      <c r="J70" s="213"/>
      <c r="K70" s="213"/>
      <c r="L70" s="213"/>
      <c r="M70" s="213"/>
      <c r="N70" s="213"/>
      <c r="O70" s="213"/>
    </row>
    <row r="71" spans="1:16">
      <c r="I71" s="213"/>
      <c r="J71" s="213"/>
      <c r="K71" s="213"/>
      <c r="L71" s="213"/>
      <c r="M71" s="213"/>
      <c r="N71" s="213"/>
      <c r="O71" s="213"/>
    </row>
    <row r="72" spans="1:16">
      <c r="I72" s="213"/>
      <c r="J72" s="213"/>
      <c r="K72" s="213"/>
      <c r="L72" s="213"/>
      <c r="M72" s="213"/>
      <c r="N72" s="213"/>
      <c r="O72" s="213"/>
    </row>
    <row r="73" spans="1:16">
      <c r="I73" s="213"/>
      <c r="J73" s="213"/>
      <c r="K73" s="213"/>
      <c r="L73" s="213"/>
      <c r="M73" s="213"/>
      <c r="N73" s="213"/>
      <c r="O73" s="213"/>
    </row>
    <row r="74" spans="1:16">
      <c r="I74" s="213"/>
      <c r="J74" s="213"/>
      <c r="K74" s="213"/>
      <c r="L74" s="213"/>
      <c r="M74" s="213"/>
      <c r="N74" s="213"/>
      <c r="O74" s="213"/>
    </row>
    <row r="75" spans="1:16">
      <c r="I75" s="213"/>
      <c r="J75" s="213"/>
      <c r="K75" s="213"/>
      <c r="L75" s="213"/>
      <c r="M75" s="213"/>
      <c r="N75" s="213"/>
      <c r="O75" s="213"/>
    </row>
    <row r="76" spans="1:16">
      <c r="I76" s="213"/>
      <c r="J76" s="213"/>
      <c r="K76" s="213"/>
      <c r="L76" s="213"/>
      <c r="M76" s="213"/>
      <c r="N76" s="213"/>
      <c r="O76" s="213"/>
    </row>
    <row r="77" spans="1:16">
      <c r="I77" s="213"/>
      <c r="J77" s="213"/>
      <c r="K77" s="213"/>
      <c r="L77" s="213"/>
      <c r="M77" s="213"/>
      <c r="N77" s="213"/>
      <c r="O77" s="213"/>
    </row>
    <row r="78" spans="1:16">
      <c r="I78" s="213"/>
      <c r="J78" s="213"/>
      <c r="K78" s="213"/>
      <c r="L78" s="213"/>
      <c r="M78" s="213"/>
      <c r="N78" s="213"/>
      <c r="O78" s="213"/>
    </row>
    <row r="79" spans="1:16">
      <c r="I79" s="213"/>
      <c r="J79" s="213"/>
      <c r="K79" s="213"/>
      <c r="L79" s="213"/>
      <c r="M79" s="213"/>
      <c r="N79" s="213"/>
      <c r="O79" s="213"/>
    </row>
    <row r="80" spans="1:16">
      <c r="I80" s="213"/>
      <c r="J80" s="213"/>
      <c r="K80" s="213"/>
      <c r="L80" s="213"/>
      <c r="M80" s="213"/>
      <c r="N80" s="213"/>
      <c r="O80" s="213"/>
    </row>
    <row r="81" s="213" customFormat="1"/>
    <row r="82" s="213" customFormat="1"/>
    <row r="83" s="213" customFormat="1"/>
    <row r="84" s="213" customFormat="1"/>
    <row r="85" s="213" customFormat="1"/>
    <row r="86" s="213" customFormat="1"/>
    <row r="87" s="213" customFormat="1"/>
    <row r="88" s="213" customFormat="1"/>
    <row r="89" s="213" customFormat="1"/>
    <row r="90" s="213" customFormat="1"/>
    <row r="91" s="213" customFormat="1"/>
    <row r="92" s="213" customFormat="1"/>
    <row r="93" s="213" customFormat="1"/>
    <row r="94" s="213" customFormat="1"/>
    <row r="95" s="213" customFormat="1"/>
    <row r="96" s="213" customFormat="1"/>
    <row r="97" s="213" customFormat="1"/>
    <row r="98" s="213" customFormat="1"/>
    <row r="99" s="213" customFormat="1"/>
    <row r="100" s="213" customFormat="1"/>
    <row r="101" s="213" customFormat="1"/>
    <row r="102" s="213" customFormat="1"/>
    <row r="103" s="213" customFormat="1"/>
    <row r="104" s="213" customFormat="1"/>
  </sheetData>
  <mergeCells count="21">
    <mergeCell ref="P64:Q64"/>
    <mergeCell ref="A6:Q6"/>
    <mergeCell ref="A16:B16"/>
    <mergeCell ref="A17:A19"/>
    <mergeCell ref="B62:Q62"/>
    <mergeCell ref="A12:B12"/>
    <mergeCell ref="A13:B13"/>
    <mergeCell ref="C13:D13"/>
    <mergeCell ref="E13:E14"/>
    <mergeCell ref="F13:H13"/>
    <mergeCell ref="I13:I14"/>
    <mergeCell ref="J13:J14"/>
    <mergeCell ref="A9:J9"/>
    <mergeCell ref="A8:Q8"/>
    <mergeCell ref="K13:M13"/>
    <mergeCell ref="N13:O13"/>
    <mergeCell ref="P13:Q13"/>
    <mergeCell ref="A3:Q3"/>
    <mergeCell ref="A5:Q5"/>
    <mergeCell ref="O1:R1"/>
    <mergeCell ref="A10:Q10"/>
  </mergeCells>
  <printOptions horizontalCentered="1"/>
  <pageMargins left="0.39370078740157483" right="0.39370078740157483" top="0.55118110236220474" bottom="0.39370078740157483" header="0" footer="0"/>
  <pageSetup paperSize="9" scale="39" firstPageNumber="5" fitToHeight="0" orientation="landscape" useFirstPageNumber="1" r:id="rId1"/>
  <headerFooter>
    <oddHeader>&amp;C&amp;P</oddHeader>
  </headerFooter>
  <rowBreaks count="1" manualBreakCount="1">
    <brk id="25" max="16"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D2121C-6A4A-4261-8576-71A9C98BB713}">
  <sheetPr>
    <pageSetUpPr fitToPage="1"/>
  </sheetPr>
  <dimension ref="A1:J52"/>
  <sheetViews>
    <sheetView showGridLines="0" zoomScale="40" zoomScaleNormal="40" zoomScaleSheetLayoutView="40" workbookViewId="0">
      <selection activeCell="A9" sqref="A9:J9"/>
    </sheetView>
  </sheetViews>
  <sheetFormatPr defaultColWidth="19.41796875" defaultRowHeight="27.6" customHeight="1"/>
  <cols>
    <col min="1" max="1" width="19.578125" style="271" bestFit="1" customWidth="1"/>
    <col min="2" max="3" width="19.41796875" style="271"/>
    <col min="4" max="4" width="21.578125" style="271" bestFit="1" customWidth="1"/>
    <col min="5" max="5" width="19.83984375" style="271" bestFit="1" customWidth="1"/>
    <col min="6" max="6" width="21.578125" style="271" bestFit="1" customWidth="1"/>
    <col min="7" max="7" width="19.578125" style="271" bestFit="1" customWidth="1"/>
    <col min="8" max="8" width="21.578125" style="271" bestFit="1" customWidth="1"/>
    <col min="9" max="9" width="19.83984375" style="271" bestFit="1" customWidth="1"/>
    <col min="10" max="10" width="31" style="271" customWidth="1"/>
    <col min="11" max="16384" width="19.41796875" style="271"/>
  </cols>
  <sheetData>
    <row r="1" spans="1:10" ht="27.6" customHeight="1">
      <c r="A1" s="268"/>
      <c r="B1" s="268"/>
      <c r="C1" s="268"/>
      <c r="D1" s="268"/>
      <c r="E1" s="269"/>
      <c r="F1" s="269"/>
      <c r="G1" s="269"/>
      <c r="H1" s="270"/>
      <c r="I1" s="482" t="s">
        <v>240</v>
      </c>
      <c r="J1" s="482"/>
    </row>
    <row r="2" spans="1:10" ht="27.6" customHeight="1">
      <c r="A2" s="268"/>
      <c r="B2" s="268"/>
      <c r="C2" s="268"/>
      <c r="D2" s="268"/>
      <c r="E2" s="269"/>
      <c r="F2" s="269"/>
      <c r="G2" s="269"/>
      <c r="H2" s="270"/>
      <c r="I2" s="483"/>
      <c r="J2" s="483"/>
    </row>
    <row r="3" spans="1:10" ht="27.6" customHeight="1">
      <c r="A3" s="268"/>
      <c r="B3" s="268"/>
      <c r="C3" s="268"/>
      <c r="D3" s="268"/>
      <c r="E3" s="269"/>
      <c r="F3" s="269"/>
      <c r="G3" s="269"/>
      <c r="H3" s="270"/>
      <c r="I3" s="483"/>
      <c r="J3" s="483"/>
    </row>
    <row r="4" spans="1:10" ht="27.6" customHeight="1">
      <c r="A4" s="268"/>
      <c r="B4" s="268"/>
      <c r="C4" s="268"/>
      <c r="D4" s="268"/>
      <c r="E4" s="269"/>
      <c r="F4" s="269"/>
      <c r="G4" s="269"/>
      <c r="H4" s="270"/>
      <c r="I4" s="483"/>
      <c r="J4" s="483"/>
    </row>
    <row r="5" spans="1:10" ht="27.6" customHeight="1">
      <c r="A5" s="268"/>
      <c r="B5" s="268"/>
      <c r="C5" s="268"/>
      <c r="D5" s="268"/>
      <c r="E5" s="269"/>
      <c r="F5" s="269"/>
      <c r="G5" s="269"/>
      <c r="H5" s="272"/>
      <c r="I5" s="483"/>
      <c r="J5" s="483"/>
    </row>
    <row r="6" spans="1:10" ht="27.6" customHeight="1">
      <c r="A6" s="484" t="s">
        <v>0</v>
      </c>
      <c r="B6" s="484"/>
      <c r="C6" s="484"/>
      <c r="D6" s="484"/>
      <c r="E6" s="484"/>
      <c r="F6" s="484"/>
      <c r="G6" s="484"/>
      <c r="H6" s="484"/>
      <c r="I6" s="484"/>
      <c r="J6" s="484"/>
    </row>
    <row r="7" spans="1:10" ht="27.6" customHeight="1">
      <c r="A7" s="273"/>
      <c r="B7" s="274"/>
      <c r="C7" s="274"/>
      <c r="D7" s="274"/>
      <c r="E7" s="274"/>
      <c r="F7" s="274"/>
      <c r="G7" s="274"/>
      <c r="H7" s="274"/>
      <c r="I7" s="274"/>
      <c r="J7" s="274"/>
    </row>
    <row r="8" spans="1:10" ht="27.6" customHeight="1">
      <c r="A8" s="485" t="s">
        <v>241</v>
      </c>
      <c r="B8" s="485"/>
      <c r="C8" s="485"/>
      <c r="D8" s="485"/>
      <c r="E8" s="485"/>
      <c r="F8" s="485"/>
      <c r="G8" s="485"/>
      <c r="H8" s="485"/>
      <c r="I8" s="485"/>
      <c r="J8" s="485"/>
    </row>
    <row r="9" spans="1:10" ht="27.6" customHeight="1">
      <c r="A9" s="486" t="s">
        <v>99</v>
      </c>
      <c r="B9" s="486"/>
      <c r="C9" s="486"/>
      <c r="D9" s="486"/>
      <c r="E9" s="486"/>
      <c r="F9" s="486"/>
      <c r="G9" s="486"/>
      <c r="H9" s="486"/>
      <c r="I9" s="486"/>
      <c r="J9" s="486"/>
    </row>
    <row r="10" spans="1:10" ht="27.6" customHeight="1">
      <c r="A10" s="315"/>
      <c r="B10" s="315"/>
      <c r="C10" s="315"/>
      <c r="D10" s="315"/>
      <c r="E10" s="315"/>
      <c r="F10" s="315"/>
      <c r="G10" s="315"/>
      <c r="H10" s="315"/>
      <c r="I10" s="315"/>
      <c r="J10" s="315"/>
    </row>
    <row r="11" spans="1:10" s="5" customFormat="1" ht="21.3">
      <c r="A11" s="486" t="s">
        <v>15</v>
      </c>
      <c r="B11" s="486"/>
      <c r="C11" s="486"/>
      <c r="D11" s="486"/>
      <c r="E11" s="486"/>
      <c r="F11" s="486"/>
      <c r="G11" s="486"/>
      <c r="H11" s="486"/>
      <c r="I11" s="486"/>
      <c r="J11" s="486"/>
    </row>
    <row r="12" spans="1:10" s="5" customFormat="1" ht="21.3">
      <c r="A12" s="486"/>
      <c r="B12" s="486"/>
      <c r="C12" s="486"/>
      <c r="D12" s="486"/>
      <c r="E12" s="486"/>
      <c r="F12" s="486"/>
      <c r="G12" s="486"/>
      <c r="H12" s="486"/>
      <c r="I12" s="486"/>
      <c r="J12" s="486"/>
    </row>
    <row r="13" spans="1:10" s="5" customFormat="1" ht="21.3">
      <c r="A13" s="486" t="s">
        <v>3</v>
      </c>
      <c r="B13" s="486"/>
      <c r="C13" s="486"/>
      <c r="D13" s="486"/>
      <c r="E13" s="486"/>
      <c r="F13" s="486"/>
      <c r="G13" s="486"/>
      <c r="H13" s="486"/>
      <c r="I13" s="486"/>
      <c r="J13" s="486"/>
    </row>
    <row r="14" spans="1:10" ht="27.6" customHeight="1">
      <c r="A14" s="275"/>
      <c r="B14" s="275"/>
      <c r="C14" s="275"/>
      <c r="D14" s="275"/>
      <c r="E14" s="275"/>
      <c r="F14" s="275"/>
      <c r="G14" s="275"/>
      <c r="H14" s="275"/>
      <c r="I14" s="275"/>
      <c r="J14" s="275"/>
    </row>
    <row r="15" spans="1:10" ht="27.6" customHeight="1">
      <c r="A15" s="487" t="s">
        <v>242</v>
      </c>
      <c r="B15" s="487"/>
      <c r="C15" s="487"/>
      <c r="D15" s="487"/>
      <c r="E15" s="269"/>
      <c r="F15" s="269"/>
      <c r="G15" s="275"/>
      <c r="H15" s="275"/>
      <c r="I15" s="275"/>
      <c r="J15" s="275"/>
    </row>
    <row r="16" spans="1:10" ht="27.6" customHeight="1">
      <c r="A16" s="276"/>
      <c r="B16" s="276"/>
      <c r="C16" s="276"/>
      <c r="D16" s="276"/>
      <c r="E16" s="269"/>
      <c r="F16" s="269"/>
      <c r="G16" s="275"/>
      <c r="H16" s="275"/>
      <c r="I16" s="275"/>
      <c r="J16" s="275"/>
    </row>
    <row r="17" spans="1:10" ht="27.6" customHeight="1">
      <c r="A17" s="277" t="s">
        <v>243</v>
      </c>
      <c r="B17" s="277"/>
      <c r="C17" s="277"/>
      <c r="D17" s="277"/>
      <c r="E17" s="277"/>
      <c r="F17" s="277"/>
      <c r="G17" s="277"/>
      <c r="H17" s="277"/>
      <c r="I17" s="277"/>
      <c r="J17" s="278" t="s">
        <v>151</v>
      </c>
    </row>
    <row r="18" spans="1:10" ht="27.6" customHeight="1">
      <c r="A18" s="514" t="s">
        <v>244</v>
      </c>
      <c r="B18" s="514"/>
      <c r="C18" s="514"/>
      <c r="D18" s="517" t="s">
        <v>245</v>
      </c>
      <c r="E18" s="517" t="s">
        <v>246</v>
      </c>
      <c r="F18" s="517" t="s">
        <v>247</v>
      </c>
      <c r="G18" s="517" t="s">
        <v>248</v>
      </c>
      <c r="H18" s="514" t="s">
        <v>249</v>
      </c>
      <c r="I18" s="515" t="s">
        <v>154</v>
      </c>
      <c r="J18" s="515"/>
    </row>
    <row r="19" spans="1:10" ht="36.6" customHeight="1">
      <c r="A19" s="514"/>
      <c r="B19" s="514"/>
      <c r="C19" s="514"/>
      <c r="D19" s="517"/>
      <c r="E19" s="517"/>
      <c r="F19" s="517"/>
      <c r="G19" s="517"/>
      <c r="H19" s="514"/>
      <c r="I19" s="279" t="s">
        <v>80</v>
      </c>
      <c r="J19" s="279" t="s">
        <v>81</v>
      </c>
    </row>
    <row r="20" spans="1:10" s="281" customFormat="1" ht="27.6" customHeight="1">
      <c r="A20" s="516">
        <v>1</v>
      </c>
      <c r="B20" s="516"/>
      <c r="C20" s="516"/>
      <c r="D20" s="280">
        <v>2</v>
      </c>
      <c r="E20" s="280">
        <v>3</v>
      </c>
      <c r="F20" s="280">
        <v>4</v>
      </c>
      <c r="G20" s="280">
        <v>5</v>
      </c>
      <c r="H20" s="280">
        <v>6</v>
      </c>
      <c r="I20" s="280">
        <v>7</v>
      </c>
      <c r="J20" s="280">
        <v>8</v>
      </c>
    </row>
    <row r="21" spans="1:10" ht="27.6" customHeight="1">
      <c r="A21" s="512" t="s">
        <v>250</v>
      </c>
      <c r="B21" s="512"/>
      <c r="C21" s="282" t="s">
        <v>251</v>
      </c>
      <c r="D21" s="283">
        <v>723695367.63</v>
      </c>
      <c r="E21" s="283">
        <v>0</v>
      </c>
      <c r="F21" s="283">
        <v>216265558.97</v>
      </c>
      <c r="G21" s="283">
        <v>0</v>
      </c>
      <c r="H21" s="284">
        <f>+D21+E21+F21+G21</f>
        <v>939960926.60000002</v>
      </c>
      <c r="I21" s="283">
        <v>64638000</v>
      </c>
      <c r="J21" s="283">
        <f>+H21-I21</f>
        <v>875322926.60000002</v>
      </c>
    </row>
    <row r="22" spans="1:10" ht="42.6" customHeight="1">
      <c r="A22" s="512"/>
      <c r="B22" s="512"/>
      <c r="C22" s="282" t="s">
        <v>252</v>
      </c>
      <c r="D22" s="283">
        <f>+D21</f>
        <v>723695367.63</v>
      </c>
      <c r="E22" s="283">
        <v>0</v>
      </c>
      <c r="F22" s="283">
        <v>0</v>
      </c>
      <c r="G22" s="283">
        <v>0</v>
      </c>
      <c r="H22" s="284">
        <f>+D22+E22+F22+G22</f>
        <v>723695367.63</v>
      </c>
      <c r="I22" s="283">
        <v>64638000</v>
      </c>
      <c r="J22" s="283">
        <f>+H22-I22</f>
        <v>659057367.63</v>
      </c>
    </row>
    <row r="23" spans="1:10" ht="43.9" customHeight="1">
      <c r="A23" s="512" t="s">
        <v>253</v>
      </c>
      <c r="B23" s="512"/>
      <c r="C23" s="282" t="s">
        <v>252</v>
      </c>
      <c r="D23" s="283">
        <f>+D22</f>
        <v>723695367.63</v>
      </c>
      <c r="E23" s="283">
        <v>0</v>
      </c>
      <c r="F23" s="283">
        <v>0</v>
      </c>
      <c r="G23" s="283">
        <v>0</v>
      </c>
      <c r="H23" s="284">
        <f>+D23+E23+F23+G23</f>
        <v>723695367.63</v>
      </c>
      <c r="I23" s="283">
        <v>64638000</v>
      </c>
      <c r="J23" s="283">
        <f>+H23-I23</f>
        <v>659057367.63</v>
      </c>
    </row>
    <row r="24" spans="1:10" ht="40.9" customHeight="1">
      <c r="A24" s="512"/>
      <c r="B24" s="512"/>
      <c r="C24" s="282" t="s">
        <v>254</v>
      </c>
      <c r="D24" s="283">
        <v>0</v>
      </c>
      <c r="E24" s="283">
        <v>0</v>
      </c>
      <c r="F24" s="283">
        <v>216265558.97</v>
      </c>
      <c r="G24" s="283">
        <v>0</v>
      </c>
      <c r="H24" s="284">
        <f>+D24+E24+F24+G24</f>
        <v>216265558.97</v>
      </c>
      <c r="I24" s="283">
        <v>0</v>
      </c>
      <c r="J24" s="283">
        <f>+H24-I24</f>
        <v>216265558.97</v>
      </c>
    </row>
    <row r="25" spans="1:10" ht="27.6" customHeight="1">
      <c r="A25" s="513" t="s">
        <v>255</v>
      </c>
      <c r="B25" s="513"/>
      <c r="C25" s="513"/>
      <c r="D25" s="513"/>
      <c r="E25" s="513"/>
      <c r="F25" s="513"/>
      <c r="G25" s="513"/>
      <c r="H25" s="513"/>
      <c r="I25" s="513"/>
      <c r="J25" s="513"/>
    </row>
    <row r="26" spans="1:10" ht="27.6" customHeight="1">
      <c r="A26" s="285"/>
      <c r="B26" s="286"/>
      <c r="C26" s="286"/>
      <c r="D26" s="286"/>
      <c r="E26" s="286"/>
      <c r="F26" s="286"/>
      <c r="G26" s="287"/>
      <c r="H26" s="286"/>
      <c r="I26" s="286"/>
      <c r="J26" s="286"/>
    </row>
    <row r="27" spans="1:10" ht="27.6" customHeight="1">
      <c r="A27" s="271" t="s">
        <v>256</v>
      </c>
      <c r="B27" s="288"/>
      <c r="C27" s="277"/>
      <c r="D27" s="289"/>
      <c r="E27" s="289"/>
      <c r="F27" s="289"/>
      <c r="G27" s="289"/>
      <c r="H27" s="289"/>
      <c r="I27" s="289"/>
      <c r="J27" s="278" t="s">
        <v>257</v>
      </c>
    </row>
    <row r="28" spans="1:10" ht="27.6" customHeight="1">
      <c r="A28" s="497" t="s">
        <v>258</v>
      </c>
      <c r="B28" s="498"/>
      <c r="C28" s="499"/>
      <c r="D28" s="500" t="s">
        <v>259</v>
      </c>
      <c r="E28" s="503" t="s">
        <v>154</v>
      </c>
      <c r="F28" s="504"/>
      <c r="G28" s="491" t="s">
        <v>260</v>
      </c>
      <c r="H28" s="505" t="s">
        <v>261</v>
      </c>
      <c r="I28" s="506"/>
      <c r="J28" s="491" t="s">
        <v>262</v>
      </c>
    </row>
    <row r="29" spans="1:10" ht="27.6" customHeight="1">
      <c r="A29" s="492" t="s">
        <v>263</v>
      </c>
      <c r="B29" s="492"/>
      <c r="C29" s="492"/>
      <c r="D29" s="501"/>
      <c r="E29" s="493" t="s">
        <v>264</v>
      </c>
      <c r="F29" s="493" t="s">
        <v>265</v>
      </c>
      <c r="G29" s="491"/>
      <c r="H29" s="492" t="s">
        <v>264</v>
      </c>
      <c r="I29" s="492" t="s">
        <v>265</v>
      </c>
      <c r="J29" s="491"/>
    </row>
    <row r="30" spans="1:10" ht="31.9" customHeight="1">
      <c r="A30" s="291" t="s">
        <v>23</v>
      </c>
      <c r="B30" s="495" t="s">
        <v>107</v>
      </c>
      <c r="C30" s="496"/>
      <c r="D30" s="502"/>
      <c r="E30" s="494"/>
      <c r="F30" s="494"/>
      <c r="G30" s="491"/>
      <c r="H30" s="492"/>
      <c r="I30" s="492"/>
      <c r="J30" s="491"/>
    </row>
    <row r="31" spans="1:10" ht="27.6" customHeight="1">
      <c r="A31" s="292">
        <v>1</v>
      </c>
      <c r="B31" s="511">
        <v>2</v>
      </c>
      <c r="C31" s="511"/>
      <c r="D31" s="292">
        <v>3</v>
      </c>
      <c r="E31" s="292">
        <v>4</v>
      </c>
      <c r="F31" s="292">
        <v>5</v>
      </c>
      <c r="G31" s="292">
        <v>6</v>
      </c>
      <c r="H31" s="292">
        <v>7</v>
      </c>
      <c r="I31" s="292">
        <v>8</v>
      </c>
      <c r="J31" s="292">
        <v>9</v>
      </c>
    </row>
    <row r="32" spans="1:10" ht="42" customHeight="1">
      <c r="A32" s="293" t="s">
        <v>35</v>
      </c>
      <c r="B32" s="507" t="s">
        <v>62</v>
      </c>
      <c r="C32" s="508"/>
      <c r="D32" s="294">
        <f>+E32+F32</f>
        <v>0</v>
      </c>
      <c r="E32" s="294">
        <v>0</v>
      </c>
      <c r="F32" s="294">
        <v>0</v>
      </c>
      <c r="G32" s="294">
        <v>0</v>
      </c>
      <c r="H32" s="294">
        <v>0</v>
      </c>
      <c r="I32" s="294">
        <v>0</v>
      </c>
      <c r="J32" s="294">
        <f>+D32-G32</f>
        <v>0</v>
      </c>
    </row>
    <row r="33" spans="1:10" ht="178.15" customHeight="1">
      <c r="A33" s="293" t="s">
        <v>41</v>
      </c>
      <c r="B33" s="507" t="s">
        <v>63</v>
      </c>
      <c r="C33" s="508"/>
      <c r="D33" s="294">
        <f>+E33+F33</f>
        <v>0</v>
      </c>
      <c r="E33" s="294">
        <v>0</v>
      </c>
      <c r="F33" s="294">
        <v>0</v>
      </c>
      <c r="G33" s="294">
        <v>0</v>
      </c>
      <c r="H33" s="294">
        <v>0</v>
      </c>
      <c r="I33" s="294">
        <v>0</v>
      </c>
      <c r="J33" s="294">
        <f>+D33-G33</f>
        <v>0</v>
      </c>
    </row>
    <row r="34" spans="1:10" s="295" customFormat="1" ht="70.150000000000006" customHeight="1">
      <c r="A34" s="293" t="s">
        <v>43</v>
      </c>
      <c r="B34" s="509" t="s">
        <v>266</v>
      </c>
      <c r="C34" s="510"/>
      <c r="D34" s="294">
        <f>+E34+F34</f>
        <v>0</v>
      </c>
      <c r="E34" s="294">
        <v>0</v>
      </c>
      <c r="F34" s="294">
        <v>0</v>
      </c>
      <c r="G34" s="294">
        <v>0</v>
      </c>
      <c r="H34" s="294">
        <v>0</v>
      </c>
      <c r="I34" s="294">
        <v>0</v>
      </c>
      <c r="J34" s="294">
        <f>+D34-G34</f>
        <v>0</v>
      </c>
    </row>
    <row r="35" spans="1:10" ht="111.6" customHeight="1">
      <c r="A35" s="296" t="s">
        <v>69</v>
      </c>
      <c r="B35" s="507" t="s">
        <v>70</v>
      </c>
      <c r="C35" s="508"/>
      <c r="D35" s="294">
        <f>+E35+F35</f>
        <v>0</v>
      </c>
      <c r="E35" s="294">
        <v>0</v>
      </c>
      <c r="F35" s="294">
        <v>0</v>
      </c>
      <c r="G35" s="294">
        <f>+H35+I35</f>
        <v>0</v>
      </c>
      <c r="H35" s="294">
        <v>0</v>
      </c>
      <c r="I35" s="294">
        <v>0</v>
      </c>
      <c r="J35" s="294">
        <f>+D35-G35</f>
        <v>0</v>
      </c>
    </row>
    <row r="36" spans="1:10" ht="27.6" customHeight="1">
      <c r="A36" s="488" t="s">
        <v>267</v>
      </c>
      <c r="B36" s="489"/>
      <c r="C36" s="490"/>
      <c r="D36" s="297">
        <f>+E36+F36</f>
        <v>0</v>
      </c>
      <c r="E36" s="284">
        <f>+SUM(E32:E35)</f>
        <v>0</v>
      </c>
      <c r="F36" s="284">
        <f>+F32+F33+F34+F35</f>
        <v>0</v>
      </c>
      <c r="G36" s="284">
        <f>+G32+G33+G34+G35</f>
        <v>0</v>
      </c>
      <c r="H36" s="284">
        <f>+H32+H33+H34+H35</f>
        <v>0</v>
      </c>
      <c r="I36" s="284">
        <f>+I32+I33+I34+I35</f>
        <v>0</v>
      </c>
      <c r="J36" s="284">
        <f>+J32+J33+J34+J35</f>
        <v>0</v>
      </c>
    </row>
    <row r="37" spans="1:10" ht="27.6" customHeight="1">
      <c r="A37" s="316"/>
      <c r="B37" s="317"/>
      <c r="C37" s="317"/>
      <c r="D37" s="299"/>
      <c r="E37" s="299"/>
      <c r="F37" s="299"/>
      <c r="G37" s="299"/>
      <c r="H37" s="299"/>
      <c r="I37" s="299"/>
      <c r="J37" s="299"/>
    </row>
    <row r="38" spans="1:10" ht="27.6" customHeight="1">
      <c r="A38" s="298"/>
      <c r="B38" s="299"/>
      <c r="C38" s="299"/>
      <c r="D38" s="299"/>
      <c r="E38" s="299"/>
      <c r="F38" s="299"/>
      <c r="G38" s="300"/>
      <c r="H38" s="299"/>
      <c r="I38" s="299"/>
      <c r="J38" s="299"/>
    </row>
    <row r="39" spans="1:10" ht="27.6" customHeight="1">
      <c r="A39" s="289" t="s">
        <v>268</v>
      </c>
      <c r="B39" s="289"/>
      <c r="C39" s="289"/>
      <c r="D39" s="289"/>
      <c r="E39" s="289"/>
      <c r="F39" s="278" t="s">
        <v>257</v>
      </c>
      <c r="H39" s="269"/>
      <c r="I39" s="269"/>
      <c r="J39" s="269"/>
    </row>
    <row r="40" spans="1:10" ht="27.6" customHeight="1">
      <c r="A40" s="497" t="s">
        <v>269</v>
      </c>
      <c r="B40" s="498"/>
      <c r="C40" s="499"/>
      <c r="D40" s="514" t="s">
        <v>270</v>
      </c>
      <c r="E40" s="522" t="s">
        <v>154</v>
      </c>
      <c r="F40" s="523"/>
      <c r="G40" s="289"/>
      <c r="H40" s="269"/>
      <c r="I40" s="269"/>
      <c r="J40" s="269"/>
    </row>
    <row r="41" spans="1:10" ht="40.9" customHeight="1">
      <c r="A41" s="519"/>
      <c r="B41" s="520"/>
      <c r="C41" s="521"/>
      <c r="D41" s="514"/>
      <c r="E41" s="290" t="s">
        <v>80</v>
      </c>
      <c r="F41" s="290" t="s">
        <v>81</v>
      </c>
      <c r="G41" s="289"/>
      <c r="H41" s="269"/>
      <c r="I41" s="269"/>
      <c r="J41" s="269"/>
    </row>
    <row r="42" spans="1:10" ht="27.6" customHeight="1">
      <c r="A42" s="524">
        <v>1</v>
      </c>
      <c r="B42" s="525"/>
      <c r="C42" s="526"/>
      <c r="D42" s="280">
        <v>2</v>
      </c>
      <c r="E42" s="280">
        <v>3</v>
      </c>
      <c r="F42" s="280">
        <v>4</v>
      </c>
      <c r="G42" s="289"/>
      <c r="H42" s="269"/>
      <c r="I42" s="269"/>
      <c r="J42" s="269"/>
    </row>
    <row r="43" spans="1:10" ht="46.15" customHeight="1">
      <c r="A43" s="527" t="s">
        <v>271</v>
      </c>
      <c r="B43" s="527"/>
      <c r="C43" s="527"/>
      <c r="D43" s="301">
        <f>+E43+F43</f>
        <v>723695367.63</v>
      </c>
      <c r="E43" s="301">
        <f>+I23-H36</f>
        <v>64638000</v>
      </c>
      <c r="F43" s="301">
        <f>+J23-I36</f>
        <v>659057367.63</v>
      </c>
      <c r="G43" s="289"/>
      <c r="H43" s="302"/>
      <c r="I43" s="302"/>
      <c r="J43" s="269"/>
    </row>
    <row r="44" spans="1:10" s="286" customFormat="1" ht="27.6" customHeight="1">
      <c r="A44" s="528" t="s">
        <v>272</v>
      </c>
      <c r="B44" s="528"/>
      <c r="C44" s="528"/>
      <c r="D44" s="528"/>
      <c r="E44" s="528"/>
      <c r="F44" s="528"/>
      <c r="G44" s="289"/>
      <c r="H44" s="303"/>
      <c r="I44" s="304"/>
      <c r="J44" s="304"/>
    </row>
    <row r="45" spans="1:10" ht="27.6" customHeight="1">
      <c r="A45" s="529"/>
      <c r="B45" s="529"/>
      <c r="C45" s="529"/>
      <c r="D45" s="529"/>
      <c r="E45" s="529"/>
      <c r="F45" s="529"/>
      <c r="G45" s="289"/>
      <c r="H45" s="302"/>
      <c r="I45" s="269"/>
      <c r="J45" s="269"/>
    </row>
    <row r="46" spans="1:10" ht="27.6" customHeight="1">
      <c r="A46" s="305"/>
      <c r="B46" s="305"/>
      <c r="C46" s="305"/>
      <c r="D46" s="305"/>
      <c r="E46" s="305"/>
      <c r="F46" s="305"/>
      <c r="G46" s="289"/>
      <c r="H46" s="269"/>
      <c r="I46" s="269"/>
      <c r="J46" s="269"/>
    </row>
    <row r="47" spans="1:10" ht="40.9" customHeight="1">
      <c r="A47" s="530" t="s">
        <v>90</v>
      </c>
      <c r="B47" s="530"/>
      <c r="C47" s="530"/>
      <c r="D47" s="306"/>
      <c r="E47" s="306"/>
      <c r="F47" s="306"/>
      <c r="G47" s="269"/>
      <c r="H47" s="269"/>
      <c r="I47" s="533" t="s">
        <v>91</v>
      </c>
      <c r="J47" s="533"/>
    </row>
    <row r="48" spans="1:10" ht="27.6" customHeight="1">
      <c r="A48" s="307"/>
      <c r="B48" s="307"/>
      <c r="C48" s="307"/>
      <c r="D48" s="308"/>
      <c r="E48" s="274"/>
      <c r="F48" s="274" t="s">
        <v>92</v>
      </c>
      <c r="G48" s="269"/>
      <c r="H48" s="269"/>
      <c r="I48" s="269"/>
      <c r="J48" s="269"/>
    </row>
    <row r="49" spans="1:10" ht="27.6" customHeight="1">
      <c r="A49" s="531"/>
      <c r="B49" s="532"/>
      <c r="C49" s="532"/>
      <c r="D49" s="532"/>
      <c r="E49" s="532"/>
      <c r="F49" s="274"/>
      <c r="G49" s="269"/>
      <c r="H49" s="269"/>
      <c r="I49" s="269"/>
      <c r="J49" s="269"/>
    </row>
    <row r="50" spans="1:10" ht="27.6" customHeight="1">
      <c r="A50" s="534" t="s">
        <v>94</v>
      </c>
      <c r="B50" s="535"/>
      <c r="C50" s="535"/>
      <c r="D50" s="535"/>
      <c r="E50" s="536"/>
      <c r="F50" s="309"/>
      <c r="G50" s="302"/>
      <c r="H50" s="269"/>
      <c r="I50" s="310" t="s">
        <v>95</v>
      </c>
      <c r="J50" s="311"/>
    </row>
    <row r="51" spans="1:10" ht="27.6" customHeight="1">
      <c r="A51" s="312"/>
      <c r="B51" s="312"/>
      <c r="C51" s="313"/>
      <c r="D51" s="269"/>
      <c r="E51" s="269"/>
      <c r="F51" s="269" t="s">
        <v>92</v>
      </c>
      <c r="G51" s="314"/>
      <c r="H51" s="314"/>
      <c r="I51" s="518"/>
      <c r="J51" s="518"/>
    </row>
    <row r="52" spans="1:10" ht="27.6" customHeight="1">
      <c r="A52" s="269"/>
      <c r="B52" s="269"/>
      <c r="C52" s="269"/>
      <c r="D52" s="269"/>
      <c r="E52" s="309"/>
      <c r="F52" s="309"/>
      <c r="G52" s="269"/>
      <c r="H52" s="269"/>
      <c r="I52" s="269"/>
      <c r="J52" s="269"/>
    </row>
  </sheetData>
  <mergeCells count="49">
    <mergeCell ref="I51:J51"/>
    <mergeCell ref="A40:C41"/>
    <mergeCell ref="D40:D41"/>
    <mergeCell ref="E40:F40"/>
    <mergeCell ref="A42:C42"/>
    <mergeCell ref="A43:C43"/>
    <mergeCell ref="A44:F44"/>
    <mergeCell ref="A45:F45"/>
    <mergeCell ref="A47:C47"/>
    <mergeCell ref="A49:E49"/>
    <mergeCell ref="I47:J47"/>
    <mergeCell ref="A50:E50"/>
    <mergeCell ref="B35:C35"/>
    <mergeCell ref="B31:C31"/>
    <mergeCell ref="A23:B24"/>
    <mergeCell ref="A25:J25"/>
    <mergeCell ref="A11:J11"/>
    <mergeCell ref="A13:J13"/>
    <mergeCell ref="A12:J12"/>
    <mergeCell ref="H18:H19"/>
    <mergeCell ref="I18:J18"/>
    <mergeCell ref="A20:C20"/>
    <mergeCell ref="A21:B22"/>
    <mergeCell ref="A18:C19"/>
    <mergeCell ref="D18:D19"/>
    <mergeCell ref="E18:E19"/>
    <mergeCell ref="F18:F19"/>
    <mergeCell ref="G18:G19"/>
    <mergeCell ref="A36:C36"/>
    <mergeCell ref="J28:J30"/>
    <mergeCell ref="A29:C29"/>
    <mergeCell ref="E29:E30"/>
    <mergeCell ref="F29:F30"/>
    <mergeCell ref="H29:H30"/>
    <mergeCell ref="I29:I30"/>
    <mergeCell ref="B30:C30"/>
    <mergeCell ref="A28:C28"/>
    <mergeCell ref="D28:D30"/>
    <mergeCell ref="E28:F28"/>
    <mergeCell ref="G28:G30"/>
    <mergeCell ref="H28:I28"/>
    <mergeCell ref="B32:C32"/>
    <mergeCell ref="B33:C33"/>
    <mergeCell ref="B34:C34"/>
    <mergeCell ref="I1:J5"/>
    <mergeCell ref="A6:J6"/>
    <mergeCell ref="A8:J8"/>
    <mergeCell ref="A9:J9"/>
    <mergeCell ref="A15:D15"/>
  </mergeCells>
  <pageMargins left="0.9055118110236221" right="0.39370078740157483" top="0.74803149606299213" bottom="0.27559055118110237" header="0.31496062992125984" footer="0.31496062992125984"/>
  <pageSetup paperSize="9" scale="41" firstPageNumber="11" fitToHeight="0" orientation="portrait" useFirstPageNumber="1" r:id="rId1"/>
  <headerFooter>
    <oddHeader>&amp;C&amp;P</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D5EBFF-8FA4-43A9-86BE-DDBCCE3E5971}">
  <sheetPr>
    <pageSetUpPr fitToPage="1"/>
  </sheetPr>
  <dimension ref="A1:R377"/>
  <sheetViews>
    <sheetView showGridLines="0" showZeros="0" view="pageBreakPreview" topLeftCell="A380" zoomScale="85" zoomScaleNormal="100" zoomScaleSheetLayoutView="85" workbookViewId="0">
      <selection activeCell="J374" sqref="J374"/>
    </sheetView>
  </sheetViews>
  <sheetFormatPr defaultColWidth="9.15625" defaultRowHeight="12.9"/>
  <cols>
    <col min="1" max="4" width="2" style="105" customWidth="1"/>
    <col min="5" max="5" width="2.15625" style="105" customWidth="1"/>
    <col min="6" max="6" width="3.578125" style="106" customWidth="1"/>
    <col min="7" max="7" width="42.68359375" style="105" customWidth="1"/>
    <col min="8" max="8" width="1.68359375" style="105" hidden="1" customWidth="1"/>
    <col min="9" max="9" width="13.26171875" style="105" customWidth="1"/>
    <col min="10" max="10" width="11.68359375" style="105" customWidth="1"/>
    <col min="11" max="11" width="14.15625" style="130" customWidth="1"/>
    <col min="12" max="12" width="14.68359375" style="105" customWidth="1"/>
    <col min="13" max="13" width="0.15625" style="105" hidden="1" customWidth="1"/>
    <col min="14" max="14" width="6.15625" style="105" hidden="1" customWidth="1"/>
    <col min="15" max="15" width="8.83984375" style="105" hidden="1" customWidth="1"/>
    <col min="16" max="16" width="9.15625" style="105" hidden="1" customWidth="1"/>
    <col min="17" max="17" width="34.41796875" style="105" customWidth="1"/>
    <col min="18" max="256" width="9.15625" style="105"/>
    <col min="257" max="260" width="2" style="105" customWidth="1"/>
    <col min="261" max="261" width="2.15625" style="105" customWidth="1"/>
    <col min="262" max="262" width="3.578125" style="105" customWidth="1"/>
    <col min="263" max="263" width="34.26171875" style="105" customWidth="1"/>
    <col min="264" max="264" width="4.68359375" style="105" customWidth="1"/>
    <col min="265" max="265" width="12.41796875" style="105" customWidth="1"/>
    <col min="266" max="266" width="11.68359375" style="105" customWidth="1"/>
    <col min="267" max="267" width="14.15625" style="105" customWidth="1"/>
    <col min="268" max="268" width="14.68359375" style="105" customWidth="1"/>
    <col min="269" max="272" width="0" style="105" hidden="1" customWidth="1"/>
    <col min="273" max="273" width="34.41796875" style="105" customWidth="1"/>
    <col min="274" max="512" width="9.15625" style="105"/>
    <col min="513" max="516" width="2" style="105" customWidth="1"/>
    <col min="517" max="517" width="2.15625" style="105" customWidth="1"/>
    <col min="518" max="518" width="3.578125" style="105" customWidth="1"/>
    <col min="519" max="519" width="34.26171875" style="105" customWidth="1"/>
    <col min="520" max="520" width="4.68359375" style="105" customWidth="1"/>
    <col min="521" max="521" width="12.41796875" style="105" customWidth="1"/>
    <col min="522" max="522" width="11.68359375" style="105" customWidth="1"/>
    <col min="523" max="523" width="14.15625" style="105" customWidth="1"/>
    <col min="524" max="524" width="14.68359375" style="105" customWidth="1"/>
    <col min="525" max="528" width="0" style="105" hidden="1" customWidth="1"/>
    <col min="529" max="529" width="34.41796875" style="105" customWidth="1"/>
    <col min="530" max="768" width="9.15625" style="105"/>
    <col min="769" max="772" width="2" style="105" customWidth="1"/>
    <col min="773" max="773" width="2.15625" style="105" customWidth="1"/>
    <col min="774" max="774" width="3.578125" style="105" customWidth="1"/>
    <col min="775" max="775" width="34.26171875" style="105" customWidth="1"/>
    <col min="776" max="776" width="4.68359375" style="105" customWidth="1"/>
    <col min="777" max="777" width="12.41796875" style="105" customWidth="1"/>
    <col min="778" max="778" width="11.68359375" style="105" customWidth="1"/>
    <col min="779" max="779" width="14.15625" style="105" customWidth="1"/>
    <col min="780" max="780" width="14.68359375" style="105" customWidth="1"/>
    <col min="781" max="784" width="0" style="105" hidden="1" customWidth="1"/>
    <col min="785" max="785" width="34.41796875" style="105" customWidth="1"/>
    <col min="786" max="1024" width="9.15625" style="105"/>
    <col min="1025" max="1028" width="2" style="105" customWidth="1"/>
    <col min="1029" max="1029" width="2.15625" style="105" customWidth="1"/>
    <col min="1030" max="1030" width="3.578125" style="105" customWidth="1"/>
    <col min="1031" max="1031" width="34.26171875" style="105" customWidth="1"/>
    <col min="1032" max="1032" width="4.68359375" style="105" customWidth="1"/>
    <col min="1033" max="1033" width="12.41796875" style="105" customWidth="1"/>
    <col min="1034" max="1034" width="11.68359375" style="105" customWidth="1"/>
    <col min="1035" max="1035" width="14.15625" style="105" customWidth="1"/>
    <col min="1036" max="1036" width="14.68359375" style="105" customWidth="1"/>
    <col min="1037" max="1040" width="0" style="105" hidden="1" customWidth="1"/>
    <col min="1041" max="1041" width="34.41796875" style="105" customWidth="1"/>
    <col min="1042" max="1280" width="9.15625" style="105"/>
    <col min="1281" max="1284" width="2" style="105" customWidth="1"/>
    <col min="1285" max="1285" width="2.15625" style="105" customWidth="1"/>
    <col min="1286" max="1286" width="3.578125" style="105" customWidth="1"/>
    <col min="1287" max="1287" width="34.26171875" style="105" customWidth="1"/>
    <col min="1288" max="1288" width="4.68359375" style="105" customWidth="1"/>
    <col min="1289" max="1289" width="12.41796875" style="105" customWidth="1"/>
    <col min="1290" max="1290" width="11.68359375" style="105" customWidth="1"/>
    <col min="1291" max="1291" width="14.15625" style="105" customWidth="1"/>
    <col min="1292" max="1292" width="14.68359375" style="105" customWidth="1"/>
    <col min="1293" max="1296" width="0" style="105" hidden="1" customWidth="1"/>
    <col min="1297" max="1297" width="34.41796875" style="105" customWidth="1"/>
    <col min="1298" max="1536" width="9.15625" style="105"/>
    <col min="1537" max="1540" width="2" style="105" customWidth="1"/>
    <col min="1541" max="1541" width="2.15625" style="105" customWidth="1"/>
    <col min="1542" max="1542" width="3.578125" style="105" customWidth="1"/>
    <col min="1543" max="1543" width="34.26171875" style="105" customWidth="1"/>
    <col min="1544" max="1544" width="4.68359375" style="105" customWidth="1"/>
    <col min="1545" max="1545" width="12.41796875" style="105" customWidth="1"/>
    <col min="1546" max="1546" width="11.68359375" style="105" customWidth="1"/>
    <col min="1547" max="1547" width="14.15625" style="105" customWidth="1"/>
    <col min="1548" max="1548" width="14.68359375" style="105" customWidth="1"/>
    <col min="1549" max="1552" width="0" style="105" hidden="1" customWidth="1"/>
    <col min="1553" max="1553" width="34.41796875" style="105" customWidth="1"/>
    <col min="1554" max="1792" width="9.15625" style="105"/>
    <col min="1793" max="1796" width="2" style="105" customWidth="1"/>
    <col min="1797" max="1797" width="2.15625" style="105" customWidth="1"/>
    <col min="1798" max="1798" width="3.578125" style="105" customWidth="1"/>
    <col min="1799" max="1799" width="34.26171875" style="105" customWidth="1"/>
    <col min="1800" max="1800" width="4.68359375" style="105" customWidth="1"/>
    <col min="1801" max="1801" width="12.41796875" style="105" customWidth="1"/>
    <col min="1802" max="1802" width="11.68359375" style="105" customWidth="1"/>
    <col min="1803" max="1803" width="14.15625" style="105" customWidth="1"/>
    <col min="1804" max="1804" width="14.68359375" style="105" customWidth="1"/>
    <col min="1805" max="1808" width="0" style="105" hidden="1" customWidth="1"/>
    <col min="1809" max="1809" width="34.41796875" style="105" customWidth="1"/>
    <col min="1810" max="2048" width="9.15625" style="105"/>
    <col min="2049" max="2052" width="2" style="105" customWidth="1"/>
    <col min="2053" max="2053" width="2.15625" style="105" customWidth="1"/>
    <col min="2054" max="2054" width="3.578125" style="105" customWidth="1"/>
    <col min="2055" max="2055" width="34.26171875" style="105" customWidth="1"/>
    <col min="2056" max="2056" width="4.68359375" style="105" customWidth="1"/>
    <col min="2057" max="2057" width="12.41796875" style="105" customWidth="1"/>
    <col min="2058" max="2058" width="11.68359375" style="105" customWidth="1"/>
    <col min="2059" max="2059" width="14.15625" style="105" customWidth="1"/>
    <col min="2060" max="2060" width="14.68359375" style="105" customWidth="1"/>
    <col min="2061" max="2064" width="0" style="105" hidden="1" customWidth="1"/>
    <col min="2065" max="2065" width="34.41796875" style="105" customWidth="1"/>
    <col min="2066" max="2304" width="9.15625" style="105"/>
    <col min="2305" max="2308" width="2" style="105" customWidth="1"/>
    <col min="2309" max="2309" width="2.15625" style="105" customWidth="1"/>
    <col min="2310" max="2310" width="3.578125" style="105" customWidth="1"/>
    <col min="2311" max="2311" width="34.26171875" style="105" customWidth="1"/>
    <col min="2312" max="2312" width="4.68359375" style="105" customWidth="1"/>
    <col min="2313" max="2313" width="12.41796875" style="105" customWidth="1"/>
    <col min="2314" max="2314" width="11.68359375" style="105" customWidth="1"/>
    <col min="2315" max="2315" width="14.15625" style="105" customWidth="1"/>
    <col min="2316" max="2316" width="14.68359375" style="105" customWidth="1"/>
    <col min="2317" max="2320" width="0" style="105" hidden="1" customWidth="1"/>
    <col min="2321" max="2321" width="34.41796875" style="105" customWidth="1"/>
    <col min="2322" max="2560" width="9.15625" style="105"/>
    <col min="2561" max="2564" width="2" style="105" customWidth="1"/>
    <col min="2565" max="2565" width="2.15625" style="105" customWidth="1"/>
    <col min="2566" max="2566" width="3.578125" style="105" customWidth="1"/>
    <col min="2567" max="2567" width="34.26171875" style="105" customWidth="1"/>
    <col min="2568" max="2568" width="4.68359375" style="105" customWidth="1"/>
    <col min="2569" max="2569" width="12.41796875" style="105" customWidth="1"/>
    <col min="2570" max="2570" width="11.68359375" style="105" customWidth="1"/>
    <col min="2571" max="2571" width="14.15625" style="105" customWidth="1"/>
    <col min="2572" max="2572" width="14.68359375" style="105" customWidth="1"/>
    <col min="2573" max="2576" width="0" style="105" hidden="1" customWidth="1"/>
    <col min="2577" max="2577" width="34.41796875" style="105" customWidth="1"/>
    <col min="2578" max="2816" width="9.15625" style="105"/>
    <col min="2817" max="2820" width="2" style="105" customWidth="1"/>
    <col min="2821" max="2821" width="2.15625" style="105" customWidth="1"/>
    <col min="2822" max="2822" width="3.578125" style="105" customWidth="1"/>
    <col min="2823" max="2823" width="34.26171875" style="105" customWidth="1"/>
    <col min="2824" max="2824" width="4.68359375" style="105" customWidth="1"/>
    <col min="2825" max="2825" width="12.41796875" style="105" customWidth="1"/>
    <col min="2826" max="2826" width="11.68359375" style="105" customWidth="1"/>
    <col min="2827" max="2827" width="14.15625" style="105" customWidth="1"/>
    <col min="2828" max="2828" width="14.68359375" style="105" customWidth="1"/>
    <col min="2829" max="2832" width="0" style="105" hidden="1" customWidth="1"/>
    <col min="2833" max="2833" width="34.41796875" style="105" customWidth="1"/>
    <col min="2834" max="3072" width="9.15625" style="105"/>
    <col min="3073" max="3076" width="2" style="105" customWidth="1"/>
    <col min="3077" max="3077" width="2.15625" style="105" customWidth="1"/>
    <col min="3078" max="3078" width="3.578125" style="105" customWidth="1"/>
    <col min="3079" max="3079" width="34.26171875" style="105" customWidth="1"/>
    <col min="3080" max="3080" width="4.68359375" style="105" customWidth="1"/>
    <col min="3081" max="3081" width="12.41796875" style="105" customWidth="1"/>
    <col min="3082" max="3082" width="11.68359375" style="105" customWidth="1"/>
    <col min="3083" max="3083" width="14.15625" style="105" customWidth="1"/>
    <col min="3084" max="3084" width="14.68359375" style="105" customWidth="1"/>
    <col min="3085" max="3088" width="0" style="105" hidden="1" customWidth="1"/>
    <col min="3089" max="3089" width="34.41796875" style="105" customWidth="1"/>
    <col min="3090" max="3328" width="9.15625" style="105"/>
    <col min="3329" max="3332" width="2" style="105" customWidth="1"/>
    <col min="3333" max="3333" width="2.15625" style="105" customWidth="1"/>
    <col min="3334" max="3334" width="3.578125" style="105" customWidth="1"/>
    <col min="3335" max="3335" width="34.26171875" style="105" customWidth="1"/>
    <col min="3336" max="3336" width="4.68359375" style="105" customWidth="1"/>
    <col min="3337" max="3337" width="12.41796875" style="105" customWidth="1"/>
    <col min="3338" max="3338" width="11.68359375" style="105" customWidth="1"/>
    <col min="3339" max="3339" width="14.15625" style="105" customWidth="1"/>
    <col min="3340" max="3340" width="14.68359375" style="105" customWidth="1"/>
    <col min="3341" max="3344" width="0" style="105" hidden="1" customWidth="1"/>
    <col min="3345" max="3345" width="34.41796875" style="105" customWidth="1"/>
    <col min="3346" max="3584" width="9.15625" style="105"/>
    <col min="3585" max="3588" width="2" style="105" customWidth="1"/>
    <col min="3589" max="3589" width="2.15625" style="105" customWidth="1"/>
    <col min="3590" max="3590" width="3.578125" style="105" customWidth="1"/>
    <col min="3591" max="3591" width="34.26171875" style="105" customWidth="1"/>
    <col min="3592" max="3592" width="4.68359375" style="105" customWidth="1"/>
    <col min="3593" max="3593" width="12.41796875" style="105" customWidth="1"/>
    <col min="3594" max="3594" width="11.68359375" style="105" customWidth="1"/>
    <col min="3595" max="3595" width="14.15625" style="105" customWidth="1"/>
    <col min="3596" max="3596" width="14.68359375" style="105" customWidth="1"/>
    <col min="3597" max="3600" width="0" style="105" hidden="1" customWidth="1"/>
    <col min="3601" max="3601" width="34.41796875" style="105" customWidth="1"/>
    <col min="3602" max="3840" width="9.15625" style="105"/>
    <col min="3841" max="3844" width="2" style="105" customWidth="1"/>
    <col min="3845" max="3845" width="2.15625" style="105" customWidth="1"/>
    <col min="3846" max="3846" width="3.578125" style="105" customWidth="1"/>
    <col min="3847" max="3847" width="34.26171875" style="105" customWidth="1"/>
    <col min="3848" max="3848" width="4.68359375" style="105" customWidth="1"/>
    <col min="3849" max="3849" width="12.41796875" style="105" customWidth="1"/>
    <col min="3850" max="3850" width="11.68359375" style="105" customWidth="1"/>
    <col min="3851" max="3851" width="14.15625" style="105" customWidth="1"/>
    <col min="3852" max="3852" width="14.68359375" style="105" customWidth="1"/>
    <col min="3853" max="3856" width="0" style="105" hidden="1" customWidth="1"/>
    <col min="3857" max="3857" width="34.41796875" style="105" customWidth="1"/>
    <col min="3858" max="4096" width="9.15625" style="105"/>
    <col min="4097" max="4100" width="2" style="105" customWidth="1"/>
    <col min="4101" max="4101" width="2.15625" style="105" customWidth="1"/>
    <col min="4102" max="4102" width="3.578125" style="105" customWidth="1"/>
    <col min="4103" max="4103" width="34.26171875" style="105" customWidth="1"/>
    <col min="4104" max="4104" width="4.68359375" style="105" customWidth="1"/>
    <col min="4105" max="4105" width="12.41796875" style="105" customWidth="1"/>
    <col min="4106" max="4106" width="11.68359375" style="105" customWidth="1"/>
    <col min="4107" max="4107" width="14.15625" style="105" customWidth="1"/>
    <col min="4108" max="4108" width="14.68359375" style="105" customWidth="1"/>
    <col min="4109" max="4112" width="0" style="105" hidden="1" customWidth="1"/>
    <col min="4113" max="4113" width="34.41796875" style="105" customWidth="1"/>
    <col min="4114" max="4352" width="9.15625" style="105"/>
    <col min="4353" max="4356" width="2" style="105" customWidth="1"/>
    <col min="4357" max="4357" width="2.15625" style="105" customWidth="1"/>
    <col min="4358" max="4358" width="3.578125" style="105" customWidth="1"/>
    <col min="4359" max="4359" width="34.26171875" style="105" customWidth="1"/>
    <col min="4360" max="4360" width="4.68359375" style="105" customWidth="1"/>
    <col min="4361" max="4361" width="12.41796875" style="105" customWidth="1"/>
    <col min="4362" max="4362" width="11.68359375" style="105" customWidth="1"/>
    <col min="4363" max="4363" width="14.15625" style="105" customWidth="1"/>
    <col min="4364" max="4364" width="14.68359375" style="105" customWidth="1"/>
    <col min="4365" max="4368" width="0" style="105" hidden="1" customWidth="1"/>
    <col min="4369" max="4369" width="34.41796875" style="105" customWidth="1"/>
    <col min="4370" max="4608" width="9.15625" style="105"/>
    <col min="4609" max="4612" width="2" style="105" customWidth="1"/>
    <col min="4613" max="4613" width="2.15625" style="105" customWidth="1"/>
    <col min="4614" max="4614" width="3.578125" style="105" customWidth="1"/>
    <col min="4615" max="4615" width="34.26171875" style="105" customWidth="1"/>
    <col min="4616" max="4616" width="4.68359375" style="105" customWidth="1"/>
    <col min="4617" max="4617" width="12.41796875" style="105" customWidth="1"/>
    <col min="4618" max="4618" width="11.68359375" style="105" customWidth="1"/>
    <col min="4619" max="4619" width="14.15625" style="105" customWidth="1"/>
    <col min="4620" max="4620" width="14.68359375" style="105" customWidth="1"/>
    <col min="4621" max="4624" width="0" style="105" hidden="1" customWidth="1"/>
    <col min="4625" max="4625" width="34.41796875" style="105" customWidth="1"/>
    <col min="4626" max="4864" width="9.15625" style="105"/>
    <col min="4865" max="4868" width="2" style="105" customWidth="1"/>
    <col min="4869" max="4869" width="2.15625" style="105" customWidth="1"/>
    <col min="4870" max="4870" width="3.578125" style="105" customWidth="1"/>
    <col min="4871" max="4871" width="34.26171875" style="105" customWidth="1"/>
    <col min="4872" max="4872" width="4.68359375" style="105" customWidth="1"/>
    <col min="4873" max="4873" width="12.41796875" style="105" customWidth="1"/>
    <col min="4874" max="4874" width="11.68359375" style="105" customWidth="1"/>
    <col min="4875" max="4875" width="14.15625" style="105" customWidth="1"/>
    <col min="4876" max="4876" width="14.68359375" style="105" customWidth="1"/>
    <col min="4877" max="4880" width="0" style="105" hidden="1" customWidth="1"/>
    <col min="4881" max="4881" width="34.41796875" style="105" customWidth="1"/>
    <col min="4882" max="5120" width="9.15625" style="105"/>
    <col min="5121" max="5124" width="2" style="105" customWidth="1"/>
    <col min="5125" max="5125" width="2.15625" style="105" customWidth="1"/>
    <col min="5126" max="5126" width="3.578125" style="105" customWidth="1"/>
    <col min="5127" max="5127" width="34.26171875" style="105" customWidth="1"/>
    <col min="5128" max="5128" width="4.68359375" style="105" customWidth="1"/>
    <col min="5129" max="5129" width="12.41796875" style="105" customWidth="1"/>
    <col min="5130" max="5130" width="11.68359375" style="105" customWidth="1"/>
    <col min="5131" max="5131" width="14.15625" style="105" customWidth="1"/>
    <col min="5132" max="5132" width="14.68359375" style="105" customWidth="1"/>
    <col min="5133" max="5136" width="0" style="105" hidden="1" customWidth="1"/>
    <col min="5137" max="5137" width="34.41796875" style="105" customWidth="1"/>
    <col min="5138" max="5376" width="9.15625" style="105"/>
    <col min="5377" max="5380" width="2" style="105" customWidth="1"/>
    <col min="5381" max="5381" width="2.15625" style="105" customWidth="1"/>
    <col min="5382" max="5382" width="3.578125" style="105" customWidth="1"/>
    <col min="5383" max="5383" width="34.26171875" style="105" customWidth="1"/>
    <col min="5384" max="5384" width="4.68359375" style="105" customWidth="1"/>
    <col min="5385" max="5385" width="12.41796875" style="105" customWidth="1"/>
    <col min="5386" max="5386" width="11.68359375" style="105" customWidth="1"/>
    <col min="5387" max="5387" width="14.15625" style="105" customWidth="1"/>
    <col min="5388" max="5388" width="14.68359375" style="105" customWidth="1"/>
    <col min="5389" max="5392" width="0" style="105" hidden="1" customWidth="1"/>
    <col min="5393" max="5393" width="34.41796875" style="105" customWidth="1"/>
    <col min="5394" max="5632" width="9.15625" style="105"/>
    <col min="5633" max="5636" width="2" style="105" customWidth="1"/>
    <col min="5637" max="5637" width="2.15625" style="105" customWidth="1"/>
    <col min="5638" max="5638" width="3.578125" style="105" customWidth="1"/>
    <col min="5639" max="5639" width="34.26171875" style="105" customWidth="1"/>
    <col min="5640" max="5640" width="4.68359375" style="105" customWidth="1"/>
    <col min="5641" max="5641" width="12.41796875" style="105" customWidth="1"/>
    <col min="5642" max="5642" width="11.68359375" style="105" customWidth="1"/>
    <col min="5643" max="5643" width="14.15625" style="105" customWidth="1"/>
    <col min="5644" max="5644" width="14.68359375" style="105" customWidth="1"/>
    <col min="5645" max="5648" width="0" style="105" hidden="1" customWidth="1"/>
    <col min="5649" max="5649" width="34.41796875" style="105" customWidth="1"/>
    <col min="5650" max="5888" width="9.15625" style="105"/>
    <col min="5889" max="5892" width="2" style="105" customWidth="1"/>
    <col min="5893" max="5893" width="2.15625" style="105" customWidth="1"/>
    <col min="5894" max="5894" width="3.578125" style="105" customWidth="1"/>
    <col min="5895" max="5895" width="34.26171875" style="105" customWidth="1"/>
    <col min="5896" max="5896" width="4.68359375" style="105" customWidth="1"/>
    <col min="5897" max="5897" width="12.41796875" style="105" customWidth="1"/>
    <col min="5898" max="5898" width="11.68359375" style="105" customWidth="1"/>
    <col min="5899" max="5899" width="14.15625" style="105" customWidth="1"/>
    <col min="5900" max="5900" width="14.68359375" style="105" customWidth="1"/>
    <col min="5901" max="5904" width="0" style="105" hidden="1" customWidth="1"/>
    <col min="5905" max="5905" width="34.41796875" style="105" customWidth="1"/>
    <col min="5906" max="6144" width="9.15625" style="105"/>
    <col min="6145" max="6148" width="2" style="105" customWidth="1"/>
    <col min="6149" max="6149" width="2.15625" style="105" customWidth="1"/>
    <col min="6150" max="6150" width="3.578125" style="105" customWidth="1"/>
    <col min="6151" max="6151" width="34.26171875" style="105" customWidth="1"/>
    <col min="6152" max="6152" width="4.68359375" style="105" customWidth="1"/>
    <col min="6153" max="6153" width="12.41796875" style="105" customWidth="1"/>
    <col min="6154" max="6154" width="11.68359375" style="105" customWidth="1"/>
    <col min="6155" max="6155" width="14.15625" style="105" customWidth="1"/>
    <col min="6156" max="6156" width="14.68359375" style="105" customWidth="1"/>
    <col min="6157" max="6160" width="0" style="105" hidden="1" customWidth="1"/>
    <col min="6161" max="6161" width="34.41796875" style="105" customWidth="1"/>
    <col min="6162" max="6400" width="9.15625" style="105"/>
    <col min="6401" max="6404" width="2" style="105" customWidth="1"/>
    <col min="6405" max="6405" width="2.15625" style="105" customWidth="1"/>
    <col min="6406" max="6406" width="3.578125" style="105" customWidth="1"/>
    <col min="6407" max="6407" width="34.26171875" style="105" customWidth="1"/>
    <col min="6408" max="6408" width="4.68359375" style="105" customWidth="1"/>
    <col min="6409" max="6409" width="12.41796875" style="105" customWidth="1"/>
    <col min="6410" max="6410" width="11.68359375" style="105" customWidth="1"/>
    <col min="6411" max="6411" width="14.15625" style="105" customWidth="1"/>
    <col min="6412" max="6412" width="14.68359375" style="105" customWidth="1"/>
    <col min="6413" max="6416" width="0" style="105" hidden="1" customWidth="1"/>
    <col min="6417" max="6417" width="34.41796875" style="105" customWidth="1"/>
    <col min="6418" max="6656" width="9.15625" style="105"/>
    <col min="6657" max="6660" width="2" style="105" customWidth="1"/>
    <col min="6661" max="6661" width="2.15625" style="105" customWidth="1"/>
    <col min="6662" max="6662" width="3.578125" style="105" customWidth="1"/>
    <col min="6663" max="6663" width="34.26171875" style="105" customWidth="1"/>
    <col min="6664" max="6664" width="4.68359375" style="105" customWidth="1"/>
    <col min="6665" max="6665" width="12.41796875" style="105" customWidth="1"/>
    <col min="6666" max="6666" width="11.68359375" style="105" customWidth="1"/>
    <col min="6667" max="6667" width="14.15625" style="105" customWidth="1"/>
    <col min="6668" max="6668" width="14.68359375" style="105" customWidth="1"/>
    <col min="6669" max="6672" width="0" style="105" hidden="1" customWidth="1"/>
    <col min="6673" max="6673" width="34.41796875" style="105" customWidth="1"/>
    <col min="6674" max="6912" width="9.15625" style="105"/>
    <col min="6913" max="6916" width="2" style="105" customWidth="1"/>
    <col min="6917" max="6917" width="2.15625" style="105" customWidth="1"/>
    <col min="6918" max="6918" width="3.578125" style="105" customWidth="1"/>
    <col min="6919" max="6919" width="34.26171875" style="105" customWidth="1"/>
    <col min="6920" max="6920" width="4.68359375" style="105" customWidth="1"/>
    <col min="6921" max="6921" width="12.41796875" style="105" customWidth="1"/>
    <col min="6922" max="6922" width="11.68359375" style="105" customWidth="1"/>
    <col min="6923" max="6923" width="14.15625" style="105" customWidth="1"/>
    <col min="6924" max="6924" width="14.68359375" style="105" customWidth="1"/>
    <col min="6925" max="6928" width="0" style="105" hidden="1" customWidth="1"/>
    <col min="6929" max="6929" width="34.41796875" style="105" customWidth="1"/>
    <col min="6930" max="7168" width="9.15625" style="105"/>
    <col min="7169" max="7172" width="2" style="105" customWidth="1"/>
    <col min="7173" max="7173" width="2.15625" style="105" customWidth="1"/>
    <col min="7174" max="7174" width="3.578125" style="105" customWidth="1"/>
    <col min="7175" max="7175" width="34.26171875" style="105" customWidth="1"/>
    <col min="7176" max="7176" width="4.68359375" style="105" customWidth="1"/>
    <col min="7177" max="7177" width="12.41796875" style="105" customWidth="1"/>
    <col min="7178" max="7178" width="11.68359375" style="105" customWidth="1"/>
    <col min="7179" max="7179" width="14.15625" style="105" customWidth="1"/>
    <col min="7180" max="7180" width="14.68359375" style="105" customWidth="1"/>
    <col min="7181" max="7184" width="0" style="105" hidden="1" customWidth="1"/>
    <col min="7185" max="7185" width="34.41796875" style="105" customWidth="1"/>
    <col min="7186" max="7424" width="9.15625" style="105"/>
    <col min="7425" max="7428" width="2" style="105" customWidth="1"/>
    <col min="7429" max="7429" width="2.15625" style="105" customWidth="1"/>
    <col min="7430" max="7430" width="3.578125" style="105" customWidth="1"/>
    <col min="7431" max="7431" width="34.26171875" style="105" customWidth="1"/>
    <col min="7432" max="7432" width="4.68359375" style="105" customWidth="1"/>
    <col min="7433" max="7433" width="12.41796875" style="105" customWidth="1"/>
    <col min="7434" max="7434" width="11.68359375" style="105" customWidth="1"/>
    <col min="7435" max="7435" width="14.15625" style="105" customWidth="1"/>
    <col min="7436" max="7436" width="14.68359375" style="105" customWidth="1"/>
    <col min="7437" max="7440" width="0" style="105" hidden="1" customWidth="1"/>
    <col min="7441" max="7441" width="34.41796875" style="105" customWidth="1"/>
    <col min="7442" max="7680" width="9.15625" style="105"/>
    <col min="7681" max="7684" width="2" style="105" customWidth="1"/>
    <col min="7685" max="7685" width="2.15625" style="105" customWidth="1"/>
    <col min="7686" max="7686" width="3.578125" style="105" customWidth="1"/>
    <col min="7687" max="7687" width="34.26171875" style="105" customWidth="1"/>
    <col min="7688" max="7688" width="4.68359375" style="105" customWidth="1"/>
    <col min="7689" max="7689" width="12.41796875" style="105" customWidth="1"/>
    <col min="7690" max="7690" width="11.68359375" style="105" customWidth="1"/>
    <col min="7691" max="7691" width="14.15625" style="105" customWidth="1"/>
    <col min="7692" max="7692" width="14.68359375" style="105" customWidth="1"/>
    <col min="7693" max="7696" width="0" style="105" hidden="1" customWidth="1"/>
    <col min="7697" max="7697" width="34.41796875" style="105" customWidth="1"/>
    <col min="7698" max="7936" width="9.15625" style="105"/>
    <col min="7937" max="7940" width="2" style="105" customWidth="1"/>
    <col min="7941" max="7941" width="2.15625" style="105" customWidth="1"/>
    <col min="7942" max="7942" width="3.578125" style="105" customWidth="1"/>
    <col min="7943" max="7943" width="34.26171875" style="105" customWidth="1"/>
    <col min="7944" max="7944" width="4.68359375" style="105" customWidth="1"/>
    <col min="7945" max="7945" width="12.41796875" style="105" customWidth="1"/>
    <col min="7946" max="7946" width="11.68359375" style="105" customWidth="1"/>
    <col min="7947" max="7947" width="14.15625" style="105" customWidth="1"/>
    <col min="7948" max="7948" width="14.68359375" style="105" customWidth="1"/>
    <col min="7949" max="7952" width="0" style="105" hidden="1" customWidth="1"/>
    <col min="7953" max="7953" width="34.41796875" style="105" customWidth="1"/>
    <col min="7954" max="8192" width="9.15625" style="105"/>
    <col min="8193" max="8196" width="2" style="105" customWidth="1"/>
    <col min="8197" max="8197" width="2.15625" style="105" customWidth="1"/>
    <col min="8198" max="8198" width="3.578125" style="105" customWidth="1"/>
    <col min="8199" max="8199" width="34.26171875" style="105" customWidth="1"/>
    <col min="8200" max="8200" width="4.68359375" style="105" customWidth="1"/>
    <col min="8201" max="8201" width="12.41796875" style="105" customWidth="1"/>
    <col min="8202" max="8202" width="11.68359375" style="105" customWidth="1"/>
    <col min="8203" max="8203" width="14.15625" style="105" customWidth="1"/>
    <col min="8204" max="8204" width="14.68359375" style="105" customWidth="1"/>
    <col min="8205" max="8208" width="0" style="105" hidden="1" customWidth="1"/>
    <col min="8209" max="8209" width="34.41796875" style="105" customWidth="1"/>
    <col min="8210" max="8448" width="9.15625" style="105"/>
    <col min="8449" max="8452" width="2" style="105" customWidth="1"/>
    <col min="8453" max="8453" width="2.15625" style="105" customWidth="1"/>
    <col min="8454" max="8454" width="3.578125" style="105" customWidth="1"/>
    <col min="8455" max="8455" width="34.26171875" style="105" customWidth="1"/>
    <col min="8456" max="8456" width="4.68359375" style="105" customWidth="1"/>
    <col min="8457" max="8457" width="12.41796875" style="105" customWidth="1"/>
    <col min="8458" max="8458" width="11.68359375" style="105" customWidth="1"/>
    <col min="8459" max="8459" width="14.15625" style="105" customWidth="1"/>
    <col min="8460" max="8460" width="14.68359375" style="105" customWidth="1"/>
    <col min="8461" max="8464" width="0" style="105" hidden="1" customWidth="1"/>
    <col min="8465" max="8465" width="34.41796875" style="105" customWidth="1"/>
    <col min="8466" max="8704" width="9.15625" style="105"/>
    <col min="8705" max="8708" width="2" style="105" customWidth="1"/>
    <col min="8709" max="8709" width="2.15625" style="105" customWidth="1"/>
    <col min="8710" max="8710" width="3.578125" style="105" customWidth="1"/>
    <col min="8711" max="8711" width="34.26171875" style="105" customWidth="1"/>
    <col min="8712" max="8712" width="4.68359375" style="105" customWidth="1"/>
    <col min="8713" max="8713" width="12.41796875" style="105" customWidth="1"/>
    <col min="8714" max="8714" width="11.68359375" style="105" customWidth="1"/>
    <col min="8715" max="8715" width="14.15625" style="105" customWidth="1"/>
    <col min="8716" max="8716" width="14.68359375" style="105" customWidth="1"/>
    <col min="8717" max="8720" width="0" style="105" hidden="1" customWidth="1"/>
    <col min="8721" max="8721" width="34.41796875" style="105" customWidth="1"/>
    <col min="8722" max="8960" width="9.15625" style="105"/>
    <col min="8961" max="8964" width="2" style="105" customWidth="1"/>
    <col min="8965" max="8965" width="2.15625" style="105" customWidth="1"/>
    <col min="8966" max="8966" width="3.578125" style="105" customWidth="1"/>
    <col min="8967" max="8967" width="34.26171875" style="105" customWidth="1"/>
    <col min="8968" max="8968" width="4.68359375" style="105" customWidth="1"/>
    <col min="8969" max="8969" width="12.41796875" style="105" customWidth="1"/>
    <col min="8970" max="8970" width="11.68359375" style="105" customWidth="1"/>
    <col min="8971" max="8971" width="14.15625" style="105" customWidth="1"/>
    <col min="8972" max="8972" width="14.68359375" style="105" customWidth="1"/>
    <col min="8973" max="8976" width="0" style="105" hidden="1" customWidth="1"/>
    <col min="8977" max="8977" width="34.41796875" style="105" customWidth="1"/>
    <col min="8978" max="9216" width="9.15625" style="105"/>
    <col min="9217" max="9220" width="2" style="105" customWidth="1"/>
    <col min="9221" max="9221" width="2.15625" style="105" customWidth="1"/>
    <col min="9222" max="9222" width="3.578125" style="105" customWidth="1"/>
    <col min="9223" max="9223" width="34.26171875" style="105" customWidth="1"/>
    <col min="9224" max="9224" width="4.68359375" style="105" customWidth="1"/>
    <col min="9225" max="9225" width="12.41796875" style="105" customWidth="1"/>
    <col min="9226" max="9226" width="11.68359375" style="105" customWidth="1"/>
    <col min="9227" max="9227" width="14.15625" style="105" customWidth="1"/>
    <col min="9228" max="9228" width="14.68359375" style="105" customWidth="1"/>
    <col min="9229" max="9232" width="0" style="105" hidden="1" customWidth="1"/>
    <col min="9233" max="9233" width="34.41796875" style="105" customWidth="1"/>
    <col min="9234" max="9472" width="9.15625" style="105"/>
    <col min="9473" max="9476" width="2" style="105" customWidth="1"/>
    <col min="9477" max="9477" width="2.15625" style="105" customWidth="1"/>
    <col min="9478" max="9478" width="3.578125" style="105" customWidth="1"/>
    <col min="9479" max="9479" width="34.26171875" style="105" customWidth="1"/>
    <col min="9480" max="9480" width="4.68359375" style="105" customWidth="1"/>
    <col min="9481" max="9481" width="12.41796875" style="105" customWidth="1"/>
    <col min="9482" max="9482" width="11.68359375" style="105" customWidth="1"/>
    <col min="9483" max="9483" width="14.15625" style="105" customWidth="1"/>
    <col min="9484" max="9484" width="14.68359375" style="105" customWidth="1"/>
    <col min="9485" max="9488" width="0" style="105" hidden="1" customWidth="1"/>
    <col min="9489" max="9489" width="34.41796875" style="105" customWidth="1"/>
    <col min="9490" max="9728" width="9.15625" style="105"/>
    <col min="9729" max="9732" width="2" style="105" customWidth="1"/>
    <col min="9733" max="9733" width="2.15625" style="105" customWidth="1"/>
    <col min="9734" max="9734" width="3.578125" style="105" customWidth="1"/>
    <col min="9735" max="9735" width="34.26171875" style="105" customWidth="1"/>
    <col min="9736" max="9736" width="4.68359375" style="105" customWidth="1"/>
    <col min="9737" max="9737" width="12.41796875" style="105" customWidth="1"/>
    <col min="9738" max="9738" width="11.68359375" style="105" customWidth="1"/>
    <col min="9739" max="9739" width="14.15625" style="105" customWidth="1"/>
    <col min="9740" max="9740" width="14.68359375" style="105" customWidth="1"/>
    <col min="9741" max="9744" width="0" style="105" hidden="1" customWidth="1"/>
    <col min="9745" max="9745" width="34.41796875" style="105" customWidth="1"/>
    <col min="9746" max="9984" width="9.15625" style="105"/>
    <col min="9985" max="9988" width="2" style="105" customWidth="1"/>
    <col min="9989" max="9989" width="2.15625" style="105" customWidth="1"/>
    <col min="9990" max="9990" width="3.578125" style="105" customWidth="1"/>
    <col min="9991" max="9991" width="34.26171875" style="105" customWidth="1"/>
    <col min="9992" max="9992" width="4.68359375" style="105" customWidth="1"/>
    <col min="9993" max="9993" width="12.41796875" style="105" customWidth="1"/>
    <col min="9994" max="9994" width="11.68359375" style="105" customWidth="1"/>
    <col min="9995" max="9995" width="14.15625" style="105" customWidth="1"/>
    <col min="9996" max="9996" width="14.68359375" style="105" customWidth="1"/>
    <col min="9997" max="10000" width="0" style="105" hidden="1" customWidth="1"/>
    <col min="10001" max="10001" width="34.41796875" style="105" customWidth="1"/>
    <col min="10002" max="10240" width="9.15625" style="105"/>
    <col min="10241" max="10244" width="2" style="105" customWidth="1"/>
    <col min="10245" max="10245" width="2.15625" style="105" customWidth="1"/>
    <col min="10246" max="10246" width="3.578125" style="105" customWidth="1"/>
    <col min="10247" max="10247" width="34.26171875" style="105" customWidth="1"/>
    <col min="10248" max="10248" width="4.68359375" style="105" customWidth="1"/>
    <col min="10249" max="10249" width="12.41796875" style="105" customWidth="1"/>
    <col min="10250" max="10250" width="11.68359375" style="105" customWidth="1"/>
    <col min="10251" max="10251" width="14.15625" style="105" customWidth="1"/>
    <col min="10252" max="10252" width="14.68359375" style="105" customWidth="1"/>
    <col min="10253" max="10256" width="0" style="105" hidden="1" customWidth="1"/>
    <col min="10257" max="10257" width="34.41796875" style="105" customWidth="1"/>
    <col min="10258" max="10496" width="9.15625" style="105"/>
    <col min="10497" max="10500" width="2" style="105" customWidth="1"/>
    <col min="10501" max="10501" width="2.15625" style="105" customWidth="1"/>
    <col min="10502" max="10502" width="3.578125" style="105" customWidth="1"/>
    <col min="10503" max="10503" width="34.26171875" style="105" customWidth="1"/>
    <col min="10504" max="10504" width="4.68359375" style="105" customWidth="1"/>
    <col min="10505" max="10505" width="12.41796875" style="105" customWidth="1"/>
    <col min="10506" max="10506" width="11.68359375" style="105" customWidth="1"/>
    <col min="10507" max="10507" width="14.15625" style="105" customWidth="1"/>
    <col min="10508" max="10508" width="14.68359375" style="105" customWidth="1"/>
    <col min="10509" max="10512" width="0" style="105" hidden="1" customWidth="1"/>
    <col min="10513" max="10513" width="34.41796875" style="105" customWidth="1"/>
    <col min="10514" max="10752" width="9.15625" style="105"/>
    <col min="10753" max="10756" width="2" style="105" customWidth="1"/>
    <col min="10757" max="10757" width="2.15625" style="105" customWidth="1"/>
    <col min="10758" max="10758" width="3.578125" style="105" customWidth="1"/>
    <col min="10759" max="10759" width="34.26171875" style="105" customWidth="1"/>
    <col min="10760" max="10760" width="4.68359375" style="105" customWidth="1"/>
    <col min="10761" max="10761" width="12.41796875" style="105" customWidth="1"/>
    <col min="10762" max="10762" width="11.68359375" style="105" customWidth="1"/>
    <col min="10763" max="10763" width="14.15625" style="105" customWidth="1"/>
    <col min="10764" max="10764" width="14.68359375" style="105" customWidth="1"/>
    <col min="10765" max="10768" width="0" style="105" hidden="1" customWidth="1"/>
    <col min="10769" max="10769" width="34.41796875" style="105" customWidth="1"/>
    <col min="10770" max="11008" width="9.15625" style="105"/>
    <col min="11009" max="11012" width="2" style="105" customWidth="1"/>
    <col min="11013" max="11013" width="2.15625" style="105" customWidth="1"/>
    <col min="11014" max="11014" width="3.578125" style="105" customWidth="1"/>
    <col min="11015" max="11015" width="34.26171875" style="105" customWidth="1"/>
    <col min="11016" max="11016" width="4.68359375" style="105" customWidth="1"/>
    <col min="11017" max="11017" width="12.41796875" style="105" customWidth="1"/>
    <col min="11018" max="11018" width="11.68359375" style="105" customWidth="1"/>
    <col min="11019" max="11019" width="14.15625" style="105" customWidth="1"/>
    <col min="11020" max="11020" width="14.68359375" style="105" customWidth="1"/>
    <col min="11021" max="11024" width="0" style="105" hidden="1" customWidth="1"/>
    <col min="11025" max="11025" width="34.41796875" style="105" customWidth="1"/>
    <col min="11026" max="11264" width="9.15625" style="105"/>
    <col min="11265" max="11268" width="2" style="105" customWidth="1"/>
    <col min="11269" max="11269" width="2.15625" style="105" customWidth="1"/>
    <col min="11270" max="11270" width="3.578125" style="105" customWidth="1"/>
    <col min="11271" max="11271" width="34.26171875" style="105" customWidth="1"/>
    <col min="11272" max="11272" width="4.68359375" style="105" customWidth="1"/>
    <col min="11273" max="11273" width="12.41796875" style="105" customWidth="1"/>
    <col min="11274" max="11274" width="11.68359375" style="105" customWidth="1"/>
    <col min="11275" max="11275" width="14.15625" style="105" customWidth="1"/>
    <col min="11276" max="11276" width="14.68359375" style="105" customWidth="1"/>
    <col min="11277" max="11280" width="0" style="105" hidden="1" customWidth="1"/>
    <col min="11281" max="11281" width="34.41796875" style="105" customWidth="1"/>
    <col min="11282" max="11520" width="9.15625" style="105"/>
    <col min="11521" max="11524" width="2" style="105" customWidth="1"/>
    <col min="11525" max="11525" width="2.15625" style="105" customWidth="1"/>
    <col min="11526" max="11526" width="3.578125" style="105" customWidth="1"/>
    <col min="11527" max="11527" width="34.26171875" style="105" customWidth="1"/>
    <col min="11528" max="11528" width="4.68359375" style="105" customWidth="1"/>
    <col min="11529" max="11529" width="12.41796875" style="105" customWidth="1"/>
    <col min="11530" max="11530" width="11.68359375" style="105" customWidth="1"/>
    <col min="11531" max="11531" width="14.15625" style="105" customWidth="1"/>
    <col min="11532" max="11532" width="14.68359375" style="105" customWidth="1"/>
    <col min="11533" max="11536" width="0" style="105" hidden="1" customWidth="1"/>
    <col min="11537" max="11537" width="34.41796875" style="105" customWidth="1"/>
    <col min="11538" max="11776" width="9.15625" style="105"/>
    <col min="11777" max="11780" width="2" style="105" customWidth="1"/>
    <col min="11781" max="11781" width="2.15625" style="105" customWidth="1"/>
    <col min="11782" max="11782" width="3.578125" style="105" customWidth="1"/>
    <col min="11783" max="11783" width="34.26171875" style="105" customWidth="1"/>
    <col min="11784" max="11784" width="4.68359375" style="105" customWidth="1"/>
    <col min="11785" max="11785" width="12.41796875" style="105" customWidth="1"/>
    <col min="11786" max="11786" width="11.68359375" style="105" customWidth="1"/>
    <col min="11787" max="11787" width="14.15625" style="105" customWidth="1"/>
    <col min="11788" max="11788" width="14.68359375" style="105" customWidth="1"/>
    <col min="11789" max="11792" width="0" style="105" hidden="1" customWidth="1"/>
    <col min="11793" max="11793" width="34.41796875" style="105" customWidth="1"/>
    <col min="11794" max="12032" width="9.15625" style="105"/>
    <col min="12033" max="12036" width="2" style="105" customWidth="1"/>
    <col min="12037" max="12037" width="2.15625" style="105" customWidth="1"/>
    <col min="12038" max="12038" width="3.578125" style="105" customWidth="1"/>
    <col min="12039" max="12039" width="34.26171875" style="105" customWidth="1"/>
    <col min="12040" max="12040" width="4.68359375" style="105" customWidth="1"/>
    <col min="12041" max="12041" width="12.41796875" style="105" customWidth="1"/>
    <col min="12042" max="12042" width="11.68359375" style="105" customWidth="1"/>
    <col min="12043" max="12043" width="14.15625" style="105" customWidth="1"/>
    <col min="12044" max="12044" width="14.68359375" style="105" customWidth="1"/>
    <col min="12045" max="12048" width="0" style="105" hidden="1" customWidth="1"/>
    <col min="12049" max="12049" width="34.41796875" style="105" customWidth="1"/>
    <col min="12050" max="12288" width="9.15625" style="105"/>
    <col min="12289" max="12292" width="2" style="105" customWidth="1"/>
    <col min="12293" max="12293" width="2.15625" style="105" customWidth="1"/>
    <col min="12294" max="12294" width="3.578125" style="105" customWidth="1"/>
    <col min="12295" max="12295" width="34.26171875" style="105" customWidth="1"/>
    <col min="12296" max="12296" width="4.68359375" style="105" customWidth="1"/>
    <col min="12297" max="12297" width="12.41796875" style="105" customWidth="1"/>
    <col min="12298" max="12298" width="11.68359375" style="105" customWidth="1"/>
    <col min="12299" max="12299" width="14.15625" style="105" customWidth="1"/>
    <col min="12300" max="12300" width="14.68359375" style="105" customWidth="1"/>
    <col min="12301" max="12304" width="0" style="105" hidden="1" customWidth="1"/>
    <col min="12305" max="12305" width="34.41796875" style="105" customWidth="1"/>
    <col min="12306" max="12544" width="9.15625" style="105"/>
    <col min="12545" max="12548" width="2" style="105" customWidth="1"/>
    <col min="12549" max="12549" width="2.15625" style="105" customWidth="1"/>
    <col min="12550" max="12550" width="3.578125" style="105" customWidth="1"/>
    <col min="12551" max="12551" width="34.26171875" style="105" customWidth="1"/>
    <col min="12552" max="12552" width="4.68359375" style="105" customWidth="1"/>
    <col min="12553" max="12553" width="12.41796875" style="105" customWidth="1"/>
    <col min="12554" max="12554" width="11.68359375" style="105" customWidth="1"/>
    <col min="12555" max="12555" width="14.15625" style="105" customWidth="1"/>
    <col min="12556" max="12556" width="14.68359375" style="105" customWidth="1"/>
    <col min="12557" max="12560" width="0" style="105" hidden="1" customWidth="1"/>
    <col min="12561" max="12561" width="34.41796875" style="105" customWidth="1"/>
    <col min="12562" max="12800" width="9.15625" style="105"/>
    <col min="12801" max="12804" width="2" style="105" customWidth="1"/>
    <col min="12805" max="12805" width="2.15625" style="105" customWidth="1"/>
    <col min="12806" max="12806" width="3.578125" style="105" customWidth="1"/>
    <col min="12807" max="12807" width="34.26171875" style="105" customWidth="1"/>
    <col min="12808" max="12808" width="4.68359375" style="105" customWidth="1"/>
    <col min="12809" max="12809" width="12.41796875" style="105" customWidth="1"/>
    <col min="12810" max="12810" width="11.68359375" style="105" customWidth="1"/>
    <col min="12811" max="12811" width="14.15625" style="105" customWidth="1"/>
    <col min="12812" max="12812" width="14.68359375" style="105" customWidth="1"/>
    <col min="12813" max="12816" width="0" style="105" hidden="1" customWidth="1"/>
    <col min="12817" max="12817" width="34.41796875" style="105" customWidth="1"/>
    <col min="12818" max="13056" width="9.15625" style="105"/>
    <col min="13057" max="13060" width="2" style="105" customWidth="1"/>
    <col min="13061" max="13061" width="2.15625" style="105" customWidth="1"/>
    <col min="13062" max="13062" width="3.578125" style="105" customWidth="1"/>
    <col min="13063" max="13063" width="34.26171875" style="105" customWidth="1"/>
    <col min="13064" max="13064" width="4.68359375" style="105" customWidth="1"/>
    <col min="13065" max="13065" width="12.41796875" style="105" customWidth="1"/>
    <col min="13066" max="13066" width="11.68359375" style="105" customWidth="1"/>
    <col min="13067" max="13067" width="14.15625" style="105" customWidth="1"/>
    <col min="13068" max="13068" width="14.68359375" style="105" customWidth="1"/>
    <col min="13069" max="13072" width="0" style="105" hidden="1" customWidth="1"/>
    <col min="13073" max="13073" width="34.41796875" style="105" customWidth="1"/>
    <col min="13074" max="13312" width="9.15625" style="105"/>
    <col min="13313" max="13316" width="2" style="105" customWidth="1"/>
    <col min="13317" max="13317" width="2.15625" style="105" customWidth="1"/>
    <col min="13318" max="13318" width="3.578125" style="105" customWidth="1"/>
    <col min="13319" max="13319" width="34.26171875" style="105" customWidth="1"/>
    <col min="13320" max="13320" width="4.68359375" style="105" customWidth="1"/>
    <col min="13321" max="13321" width="12.41796875" style="105" customWidth="1"/>
    <col min="13322" max="13322" width="11.68359375" style="105" customWidth="1"/>
    <col min="13323" max="13323" width="14.15625" style="105" customWidth="1"/>
    <col min="13324" max="13324" width="14.68359375" style="105" customWidth="1"/>
    <col min="13325" max="13328" width="0" style="105" hidden="1" customWidth="1"/>
    <col min="13329" max="13329" width="34.41796875" style="105" customWidth="1"/>
    <col min="13330" max="13568" width="9.15625" style="105"/>
    <col min="13569" max="13572" width="2" style="105" customWidth="1"/>
    <col min="13573" max="13573" width="2.15625" style="105" customWidth="1"/>
    <col min="13574" max="13574" width="3.578125" style="105" customWidth="1"/>
    <col min="13575" max="13575" width="34.26171875" style="105" customWidth="1"/>
    <col min="13576" max="13576" width="4.68359375" style="105" customWidth="1"/>
    <col min="13577" max="13577" width="12.41796875" style="105" customWidth="1"/>
    <col min="13578" max="13578" width="11.68359375" style="105" customWidth="1"/>
    <col min="13579" max="13579" width="14.15625" style="105" customWidth="1"/>
    <col min="13580" max="13580" width="14.68359375" style="105" customWidth="1"/>
    <col min="13581" max="13584" width="0" style="105" hidden="1" customWidth="1"/>
    <col min="13585" max="13585" width="34.41796875" style="105" customWidth="1"/>
    <col min="13586" max="13824" width="9.15625" style="105"/>
    <col min="13825" max="13828" width="2" style="105" customWidth="1"/>
    <col min="13829" max="13829" width="2.15625" style="105" customWidth="1"/>
    <col min="13830" max="13830" width="3.578125" style="105" customWidth="1"/>
    <col min="13831" max="13831" width="34.26171875" style="105" customWidth="1"/>
    <col min="13832" max="13832" width="4.68359375" style="105" customWidth="1"/>
    <col min="13833" max="13833" width="12.41796875" style="105" customWidth="1"/>
    <col min="13834" max="13834" width="11.68359375" style="105" customWidth="1"/>
    <col min="13835" max="13835" width="14.15625" style="105" customWidth="1"/>
    <col min="13836" max="13836" width="14.68359375" style="105" customWidth="1"/>
    <col min="13837" max="13840" width="0" style="105" hidden="1" customWidth="1"/>
    <col min="13841" max="13841" width="34.41796875" style="105" customWidth="1"/>
    <col min="13842" max="14080" width="9.15625" style="105"/>
    <col min="14081" max="14084" width="2" style="105" customWidth="1"/>
    <col min="14085" max="14085" width="2.15625" style="105" customWidth="1"/>
    <col min="14086" max="14086" width="3.578125" style="105" customWidth="1"/>
    <col min="14087" max="14087" width="34.26171875" style="105" customWidth="1"/>
    <col min="14088" max="14088" width="4.68359375" style="105" customWidth="1"/>
    <col min="14089" max="14089" width="12.41796875" style="105" customWidth="1"/>
    <col min="14090" max="14090" width="11.68359375" style="105" customWidth="1"/>
    <col min="14091" max="14091" width="14.15625" style="105" customWidth="1"/>
    <col min="14092" max="14092" width="14.68359375" style="105" customWidth="1"/>
    <col min="14093" max="14096" width="0" style="105" hidden="1" customWidth="1"/>
    <col min="14097" max="14097" width="34.41796875" style="105" customWidth="1"/>
    <col min="14098" max="14336" width="9.15625" style="105"/>
    <col min="14337" max="14340" width="2" style="105" customWidth="1"/>
    <col min="14341" max="14341" width="2.15625" style="105" customWidth="1"/>
    <col min="14342" max="14342" width="3.578125" style="105" customWidth="1"/>
    <col min="14343" max="14343" width="34.26171875" style="105" customWidth="1"/>
    <col min="14344" max="14344" width="4.68359375" style="105" customWidth="1"/>
    <col min="14345" max="14345" width="12.41796875" style="105" customWidth="1"/>
    <col min="14346" max="14346" width="11.68359375" style="105" customWidth="1"/>
    <col min="14347" max="14347" width="14.15625" style="105" customWidth="1"/>
    <col min="14348" max="14348" width="14.68359375" style="105" customWidth="1"/>
    <col min="14349" max="14352" width="0" style="105" hidden="1" customWidth="1"/>
    <col min="14353" max="14353" width="34.41796875" style="105" customWidth="1"/>
    <col min="14354" max="14592" width="9.15625" style="105"/>
    <col min="14593" max="14596" width="2" style="105" customWidth="1"/>
    <col min="14597" max="14597" width="2.15625" style="105" customWidth="1"/>
    <col min="14598" max="14598" width="3.578125" style="105" customWidth="1"/>
    <col min="14599" max="14599" width="34.26171875" style="105" customWidth="1"/>
    <col min="14600" max="14600" width="4.68359375" style="105" customWidth="1"/>
    <col min="14601" max="14601" width="12.41796875" style="105" customWidth="1"/>
    <col min="14602" max="14602" width="11.68359375" style="105" customWidth="1"/>
    <col min="14603" max="14603" width="14.15625" style="105" customWidth="1"/>
    <col min="14604" max="14604" width="14.68359375" style="105" customWidth="1"/>
    <col min="14605" max="14608" width="0" style="105" hidden="1" customWidth="1"/>
    <col min="14609" max="14609" width="34.41796875" style="105" customWidth="1"/>
    <col min="14610" max="14848" width="9.15625" style="105"/>
    <col min="14849" max="14852" width="2" style="105" customWidth="1"/>
    <col min="14853" max="14853" width="2.15625" style="105" customWidth="1"/>
    <col min="14854" max="14854" width="3.578125" style="105" customWidth="1"/>
    <col min="14855" max="14855" width="34.26171875" style="105" customWidth="1"/>
    <col min="14856" max="14856" width="4.68359375" style="105" customWidth="1"/>
    <col min="14857" max="14857" width="12.41796875" style="105" customWidth="1"/>
    <col min="14858" max="14858" width="11.68359375" style="105" customWidth="1"/>
    <col min="14859" max="14859" width="14.15625" style="105" customWidth="1"/>
    <col min="14860" max="14860" width="14.68359375" style="105" customWidth="1"/>
    <col min="14861" max="14864" width="0" style="105" hidden="1" customWidth="1"/>
    <col min="14865" max="14865" width="34.41796875" style="105" customWidth="1"/>
    <col min="14866" max="15104" width="9.15625" style="105"/>
    <col min="15105" max="15108" width="2" style="105" customWidth="1"/>
    <col min="15109" max="15109" width="2.15625" style="105" customWidth="1"/>
    <col min="15110" max="15110" width="3.578125" style="105" customWidth="1"/>
    <col min="15111" max="15111" width="34.26171875" style="105" customWidth="1"/>
    <col min="15112" max="15112" width="4.68359375" style="105" customWidth="1"/>
    <col min="15113" max="15113" width="12.41796875" style="105" customWidth="1"/>
    <col min="15114" max="15114" width="11.68359375" style="105" customWidth="1"/>
    <col min="15115" max="15115" width="14.15625" style="105" customWidth="1"/>
    <col min="15116" max="15116" width="14.68359375" style="105" customWidth="1"/>
    <col min="15117" max="15120" width="0" style="105" hidden="1" customWidth="1"/>
    <col min="15121" max="15121" width="34.41796875" style="105" customWidth="1"/>
    <col min="15122" max="15360" width="9.15625" style="105"/>
    <col min="15361" max="15364" width="2" style="105" customWidth="1"/>
    <col min="15365" max="15365" width="2.15625" style="105" customWidth="1"/>
    <col min="15366" max="15366" width="3.578125" style="105" customWidth="1"/>
    <col min="15367" max="15367" width="34.26171875" style="105" customWidth="1"/>
    <col min="15368" max="15368" width="4.68359375" style="105" customWidth="1"/>
    <col min="15369" max="15369" width="12.41796875" style="105" customWidth="1"/>
    <col min="15370" max="15370" width="11.68359375" style="105" customWidth="1"/>
    <col min="15371" max="15371" width="14.15625" style="105" customWidth="1"/>
    <col min="15372" max="15372" width="14.68359375" style="105" customWidth="1"/>
    <col min="15373" max="15376" width="0" style="105" hidden="1" customWidth="1"/>
    <col min="15377" max="15377" width="34.41796875" style="105" customWidth="1"/>
    <col min="15378" max="15616" width="9.15625" style="105"/>
    <col min="15617" max="15620" width="2" style="105" customWidth="1"/>
    <col min="15621" max="15621" width="2.15625" style="105" customWidth="1"/>
    <col min="15622" max="15622" width="3.578125" style="105" customWidth="1"/>
    <col min="15623" max="15623" width="34.26171875" style="105" customWidth="1"/>
    <col min="15624" max="15624" width="4.68359375" style="105" customWidth="1"/>
    <col min="15625" max="15625" width="12.41796875" style="105" customWidth="1"/>
    <col min="15626" max="15626" width="11.68359375" style="105" customWidth="1"/>
    <col min="15627" max="15627" width="14.15625" style="105" customWidth="1"/>
    <col min="15628" max="15628" width="14.68359375" style="105" customWidth="1"/>
    <col min="15629" max="15632" width="0" style="105" hidden="1" customWidth="1"/>
    <col min="15633" max="15633" width="34.41796875" style="105" customWidth="1"/>
    <col min="15634" max="15872" width="9.15625" style="105"/>
    <col min="15873" max="15876" width="2" style="105" customWidth="1"/>
    <col min="15877" max="15877" width="2.15625" style="105" customWidth="1"/>
    <col min="15878" max="15878" width="3.578125" style="105" customWidth="1"/>
    <col min="15879" max="15879" width="34.26171875" style="105" customWidth="1"/>
    <col min="15880" max="15880" width="4.68359375" style="105" customWidth="1"/>
    <col min="15881" max="15881" width="12.41796875" style="105" customWidth="1"/>
    <col min="15882" max="15882" width="11.68359375" style="105" customWidth="1"/>
    <col min="15883" max="15883" width="14.15625" style="105" customWidth="1"/>
    <col min="15884" max="15884" width="14.68359375" style="105" customWidth="1"/>
    <col min="15885" max="15888" width="0" style="105" hidden="1" customWidth="1"/>
    <col min="15889" max="15889" width="34.41796875" style="105" customWidth="1"/>
    <col min="15890" max="16128" width="9.15625" style="105"/>
    <col min="16129" max="16132" width="2" style="105" customWidth="1"/>
    <col min="16133" max="16133" width="2.15625" style="105" customWidth="1"/>
    <col min="16134" max="16134" width="3.578125" style="105" customWidth="1"/>
    <col min="16135" max="16135" width="34.26171875" style="105" customWidth="1"/>
    <col min="16136" max="16136" width="4.68359375" style="105" customWidth="1"/>
    <col min="16137" max="16137" width="12.41796875" style="105" customWidth="1"/>
    <col min="16138" max="16138" width="11.68359375" style="105" customWidth="1"/>
    <col min="16139" max="16139" width="14.15625" style="105" customWidth="1"/>
    <col min="16140" max="16140" width="14.68359375" style="105" customWidth="1"/>
    <col min="16141" max="16144" width="0" style="105" hidden="1" customWidth="1"/>
    <col min="16145" max="16145" width="34.41796875" style="105" customWidth="1"/>
    <col min="16146" max="16384" width="9.15625" style="105"/>
  </cols>
  <sheetData>
    <row r="1" spans="1:17" ht="20.5" customHeight="1">
      <c r="G1" s="107"/>
      <c r="H1" s="108"/>
      <c r="I1" s="563" t="s">
        <v>273</v>
      </c>
      <c r="J1" s="563"/>
      <c r="K1" s="563"/>
      <c r="L1" s="563"/>
      <c r="M1" s="109"/>
      <c r="N1" s="110"/>
      <c r="O1" s="110"/>
      <c r="P1" s="110"/>
      <c r="Q1" s="110"/>
    </row>
    <row r="2" spans="1:17" ht="19.149999999999999" customHeight="1">
      <c r="H2" s="111"/>
      <c r="I2" s="563" t="s">
        <v>274</v>
      </c>
      <c r="J2" s="563"/>
      <c r="K2" s="563"/>
      <c r="L2" s="563"/>
      <c r="M2" s="109"/>
      <c r="N2" s="110"/>
      <c r="O2" s="110"/>
      <c r="P2" s="110"/>
      <c r="Q2" s="112"/>
    </row>
    <row r="3" spans="1:17" ht="13.5" customHeight="1">
      <c r="H3" s="113"/>
      <c r="I3" s="564" t="s">
        <v>275</v>
      </c>
      <c r="J3" s="564"/>
      <c r="K3" s="564"/>
      <c r="L3" s="564"/>
      <c r="M3" s="109"/>
      <c r="N3" s="110"/>
      <c r="O3" s="110"/>
      <c r="P3" s="110"/>
      <c r="Q3" s="114"/>
    </row>
    <row r="4" spans="1:17" ht="14.25" customHeight="1">
      <c r="G4" s="115" t="s">
        <v>276</v>
      </c>
      <c r="H4" s="111"/>
      <c r="I4" s="116"/>
      <c r="J4" s="117"/>
      <c r="K4" s="118"/>
      <c r="L4" s="117"/>
      <c r="M4" s="109"/>
      <c r="N4" s="110"/>
      <c r="O4" s="110"/>
      <c r="P4" s="110"/>
      <c r="Q4" s="114"/>
    </row>
    <row r="5" spans="1:17" ht="12" customHeight="1">
      <c r="H5" s="111"/>
      <c r="I5" s="116"/>
      <c r="J5" s="117"/>
      <c r="K5" s="118"/>
      <c r="L5" s="117"/>
      <c r="M5" s="109"/>
      <c r="N5" s="110"/>
      <c r="O5" s="110"/>
      <c r="P5" s="110"/>
      <c r="Q5" s="114"/>
    </row>
    <row r="6" spans="1:17" ht="12" customHeight="1">
      <c r="H6" s="111"/>
      <c r="I6" s="116"/>
      <c r="J6" s="119"/>
      <c r="K6" s="118"/>
      <c r="L6" s="117"/>
      <c r="M6" s="109"/>
      <c r="N6" s="110"/>
      <c r="O6" s="110"/>
      <c r="P6" s="110"/>
    </row>
    <row r="7" spans="1:17" ht="12" customHeight="1">
      <c r="H7" s="111"/>
      <c r="I7" s="116"/>
      <c r="K7" s="120"/>
      <c r="L7" s="110"/>
      <c r="M7" s="109"/>
      <c r="N7" s="110"/>
      <c r="O7" s="110"/>
      <c r="P7" s="110"/>
      <c r="Q7" s="121"/>
    </row>
    <row r="8" spans="1:17" ht="18" customHeight="1">
      <c r="G8" s="122"/>
      <c r="H8" s="121"/>
      <c r="I8" s="121"/>
      <c r="J8" s="123"/>
      <c r="K8" s="124"/>
      <c r="L8" s="125"/>
      <c r="M8" s="109"/>
    </row>
    <row r="9" spans="1:17" ht="22.15" customHeight="1">
      <c r="A9" s="565" t="s">
        <v>277</v>
      </c>
      <c r="B9" s="565"/>
      <c r="C9" s="565"/>
      <c r="D9" s="565"/>
      <c r="E9" s="565"/>
      <c r="F9" s="565"/>
      <c r="G9" s="565"/>
      <c r="H9" s="565"/>
      <c r="I9" s="565"/>
      <c r="J9" s="565"/>
      <c r="K9" s="565"/>
      <c r="L9" s="565"/>
      <c r="M9" s="109"/>
    </row>
    <row r="10" spans="1:17" ht="18.75" customHeight="1">
      <c r="A10" s="566" t="s">
        <v>278</v>
      </c>
      <c r="B10" s="567"/>
      <c r="C10" s="567"/>
      <c r="D10" s="567"/>
      <c r="E10" s="567"/>
      <c r="F10" s="567"/>
      <c r="G10" s="567"/>
      <c r="H10" s="567"/>
      <c r="I10" s="567"/>
      <c r="J10" s="567"/>
      <c r="K10" s="567"/>
      <c r="L10" s="567"/>
      <c r="M10" s="109"/>
    </row>
    <row r="11" spans="1:17" ht="18.75" customHeight="1">
      <c r="A11" s="126"/>
      <c r="B11" s="127"/>
      <c r="C11" s="127"/>
      <c r="D11" s="127"/>
      <c r="E11" s="127"/>
      <c r="F11" s="127"/>
      <c r="G11" s="127"/>
      <c r="H11" s="127"/>
      <c r="I11" s="127"/>
      <c r="J11" s="127"/>
      <c r="K11" s="128"/>
      <c r="L11" s="127"/>
      <c r="M11" s="109"/>
    </row>
    <row r="12" spans="1:17" ht="14.25" customHeight="1">
      <c r="A12" s="126"/>
      <c r="B12" s="127"/>
      <c r="C12" s="127"/>
      <c r="D12" s="127"/>
      <c r="E12" s="127"/>
      <c r="F12" s="127"/>
      <c r="G12" s="568" t="s">
        <v>279</v>
      </c>
      <c r="H12" s="568"/>
      <c r="I12" s="568"/>
      <c r="J12" s="568"/>
      <c r="K12" s="568"/>
      <c r="L12" s="127"/>
      <c r="M12" s="109"/>
    </row>
    <row r="13" spans="1:17" ht="16.5" customHeight="1">
      <c r="A13" s="569" t="s">
        <v>280</v>
      </c>
      <c r="B13" s="569"/>
      <c r="C13" s="569"/>
      <c r="D13" s="569"/>
      <c r="E13" s="569"/>
      <c r="F13" s="569"/>
      <c r="G13" s="569"/>
      <c r="H13" s="569"/>
      <c r="I13" s="569"/>
      <c r="J13" s="569"/>
      <c r="K13" s="569"/>
      <c r="L13" s="569"/>
      <c r="M13" s="109"/>
      <c r="P13" s="105" t="s">
        <v>93</v>
      </c>
    </row>
    <row r="14" spans="1:17" ht="15.75" customHeight="1">
      <c r="G14" s="570" t="s">
        <v>281</v>
      </c>
      <c r="H14" s="570"/>
      <c r="I14" s="570"/>
      <c r="J14" s="570"/>
      <c r="K14" s="570"/>
      <c r="M14" s="109"/>
    </row>
    <row r="15" spans="1:17" ht="12" customHeight="1">
      <c r="G15" s="571" t="s">
        <v>282</v>
      </c>
      <c r="H15" s="571"/>
      <c r="I15" s="571"/>
      <c r="J15" s="571"/>
      <c r="K15" s="571"/>
    </row>
    <row r="16" spans="1:17" ht="16.5" customHeight="1">
      <c r="B16" s="569" t="s">
        <v>283</v>
      </c>
      <c r="C16" s="569"/>
      <c r="D16" s="569"/>
      <c r="E16" s="569"/>
      <c r="F16" s="569"/>
      <c r="G16" s="569"/>
      <c r="H16" s="569"/>
      <c r="I16" s="569"/>
      <c r="J16" s="569"/>
      <c r="K16" s="569"/>
      <c r="L16" s="569"/>
    </row>
    <row r="17" spans="1:13" ht="12" customHeight="1"/>
    <row r="18" spans="1:13" ht="12.75" customHeight="1">
      <c r="G18" s="572" t="s">
        <v>284</v>
      </c>
      <c r="H18" s="572"/>
      <c r="I18" s="572"/>
      <c r="J18" s="572"/>
      <c r="K18" s="572"/>
    </row>
    <row r="19" spans="1:13" ht="11.25" customHeight="1">
      <c r="G19" s="562" t="s">
        <v>285</v>
      </c>
      <c r="H19" s="562"/>
      <c r="I19" s="562"/>
      <c r="J19" s="562"/>
      <c r="K19" s="562"/>
    </row>
    <row r="20" spans="1:13" ht="11.25" customHeight="1">
      <c r="G20" s="110"/>
      <c r="H20" s="110"/>
      <c r="I20" s="110"/>
      <c r="J20" s="110"/>
      <c r="K20" s="120"/>
    </row>
    <row r="21" spans="1:13">
      <c r="B21" s="116"/>
      <c r="C21" s="116"/>
      <c r="D21" s="116"/>
      <c r="E21" s="547"/>
      <c r="F21" s="547"/>
      <c r="G21" s="547"/>
      <c r="H21" s="547"/>
      <c r="I21" s="547"/>
      <c r="J21" s="547"/>
      <c r="K21" s="547"/>
      <c r="L21" s="116"/>
    </row>
    <row r="22" spans="1:13" ht="12" customHeight="1">
      <c r="A22" s="548" t="s">
        <v>286</v>
      </c>
      <c r="B22" s="548"/>
      <c r="C22" s="548"/>
      <c r="D22" s="548"/>
      <c r="E22" s="548"/>
      <c r="F22" s="548"/>
      <c r="G22" s="548"/>
      <c r="H22" s="548"/>
      <c r="I22" s="548"/>
      <c r="J22" s="548"/>
      <c r="K22" s="548"/>
      <c r="L22" s="548"/>
      <c r="M22" s="132"/>
    </row>
    <row r="23" spans="1:13" ht="12" customHeight="1">
      <c r="F23" s="105"/>
      <c r="J23" s="133"/>
      <c r="K23" s="134"/>
      <c r="L23" s="135" t="s">
        <v>106</v>
      </c>
      <c r="M23" s="132"/>
    </row>
    <row r="24" spans="1:13" ht="11.25" customHeight="1">
      <c r="F24" s="105"/>
      <c r="J24" s="136" t="s">
        <v>287</v>
      </c>
      <c r="K24" s="137"/>
      <c r="L24" s="138">
        <v>90</v>
      </c>
      <c r="M24" s="132"/>
    </row>
    <row r="25" spans="1:13" ht="12" customHeight="1">
      <c r="E25" s="110"/>
      <c r="F25" s="129"/>
      <c r="I25" s="139"/>
      <c r="J25" s="139"/>
      <c r="K25" s="140" t="s">
        <v>288</v>
      </c>
      <c r="L25" s="138">
        <v>900</v>
      </c>
      <c r="M25" s="132"/>
    </row>
    <row r="26" spans="1:13" ht="12.75" customHeight="1">
      <c r="C26" s="549"/>
      <c r="D26" s="550"/>
      <c r="E26" s="550"/>
      <c r="F26" s="550"/>
      <c r="G26" s="550"/>
      <c r="H26" s="550"/>
      <c r="I26" s="550"/>
      <c r="J26" s="116"/>
      <c r="K26" s="140" t="s">
        <v>289</v>
      </c>
      <c r="L26" s="141">
        <v>1816</v>
      </c>
      <c r="M26" s="132"/>
    </row>
    <row r="27" spans="1:13" ht="12" customHeight="1">
      <c r="D27" s="116"/>
      <c r="E27" s="116"/>
      <c r="F27" s="116"/>
      <c r="G27" s="142"/>
      <c r="H27" s="131"/>
      <c r="I27" s="116"/>
      <c r="J27" s="143" t="s">
        <v>290</v>
      </c>
      <c r="K27" s="144"/>
      <c r="L27" s="138">
        <v>4</v>
      </c>
      <c r="M27" s="132"/>
    </row>
    <row r="28" spans="1:13" ht="12.75" customHeight="1">
      <c r="D28" s="116"/>
      <c r="E28" s="116"/>
      <c r="F28" s="116"/>
      <c r="G28" s="145" t="s">
        <v>291</v>
      </c>
      <c r="H28" s="146"/>
      <c r="I28" s="147"/>
      <c r="J28" s="148"/>
      <c r="K28" s="149"/>
      <c r="L28" s="138"/>
      <c r="M28" s="132"/>
    </row>
    <row r="29" spans="1:13" ht="13.5" customHeight="1">
      <c r="D29" s="116"/>
      <c r="E29" s="116"/>
      <c r="F29" s="116"/>
      <c r="G29" s="551" t="s">
        <v>292</v>
      </c>
      <c r="H29" s="551"/>
      <c r="I29" s="150"/>
      <c r="J29" s="151"/>
      <c r="K29" s="149"/>
      <c r="L29" s="138"/>
      <c r="M29" s="132"/>
    </row>
    <row r="30" spans="1:13" ht="14.25" customHeight="1">
      <c r="A30" s="152"/>
      <c r="B30" s="152"/>
      <c r="C30" s="152"/>
      <c r="D30" s="152"/>
      <c r="E30" s="152"/>
      <c r="F30" s="153"/>
      <c r="G30" s="154"/>
      <c r="I30" s="154"/>
      <c r="J30" s="154"/>
      <c r="K30" s="155"/>
      <c r="L30" s="156" t="s">
        <v>293</v>
      </c>
      <c r="M30" s="157"/>
    </row>
    <row r="31" spans="1:13" ht="24" customHeight="1">
      <c r="A31" s="552" t="s">
        <v>294</v>
      </c>
      <c r="B31" s="553"/>
      <c r="C31" s="553"/>
      <c r="D31" s="553"/>
      <c r="E31" s="553"/>
      <c r="F31" s="553"/>
      <c r="G31" s="554" t="s">
        <v>295</v>
      </c>
      <c r="H31" s="556" t="s">
        <v>296</v>
      </c>
      <c r="I31" s="557" t="s">
        <v>297</v>
      </c>
      <c r="J31" s="557"/>
      <c r="K31" s="558" t="s">
        <v>298</v>
      </c>
      <c r="L31" s="560" t="s">
        <v>299</v>
      </c>
      <c r="M31" s="157"/>
    </row>
    <row r="32" spans="1:13" ht="46.5" customHeight="1">
      <c r="A32" s="553"/>
      <c r="B32" s="553"/>
      <c r="C32" s="553"/>
      <c r="D32" s="553"/>
      <c r="E32" s="553"/>
      <c r="F32" s="553"/>
      <c r="G32" s="555"/>
      <c r="H32" s="556"/>
      <c r="I32" s="158" t="s">
        <v>300</v>
      </c>
      <c r="J32" s="158" t="s">
        <v>301</v>
      </c>
      <c r="K32" s="559"/>
      <c r="L32" s="561"/>
    </row>
    <row r="33" spans="1:18" ht="11.25" customHeight="1">
      <c r="A33" s="537" t="s">
        <v>302</v>
      </c>
      <c r="B33" s="537"/>
      <c r="C33" s="537"/>
      <c r="D33" s="537"/>
      <c r="E33" s="537"/>
      <c r="F33" s="537"/>
      <c r="G33" s="159">
        <v>2</v>
      </c>
      <c r="H33" s="159">
        <v>3</v>
      </c>
      <c r="I33" s="160" t="s">
        <v>303</v>
      </c>
      <c r="J33" s="160" t="s">
        <v>86</v>
      </c>
      <c r="K33" s="190">
        <v>6</v>
      </c>
      <c r="L33" s="191">
        <v>7</v>
      </c>
    </row>
    <row r="34" spans="1:18" s="163" customFormat="1" ht="14.25" customHeight="1">
      <c r="A34" s="161">
        <v>2</v>
      </c>
      <c r="B34" s="161"/>
      <c r="C34" s="161"/>
      <c r="D34" s="161"/>
      <c r="E34" s="161"/>
      <c r="F34" s="172"/>
      <c r="G34" s="161" t="s">
        <v>46</v>
      </c>
      <c r="H34" s="159">
        <v>1</v>
      </c>
      <c r="I34" s="199">
        <f>SUM(I35+I46+I66+I87+I94+I114+I140+I159+I169)</f>
        <v>36391720</v>
      </c>
      <c r="J34" s="199">
        <f>J35+J46+J140</f>
        <v>7774390</v>
      </c>
      <c r="K34" s="199">
        <f>K35+K46+K140</f>
        <v>3985091.71</v>
      </c>
      <c r="L34" s="199">
        <f>SUM(L35+L46+L66+L87+L94+L114+L140+L159+L169)</f>
        <v>3983219.62</v>
      </c>
    </row>
    <row r="35" spans="1:18" ht="16.5" customHeight="1">
      <c r="A35" s="161">
        <v>2</v>
      </c>
      <c r="B35" s="161">
        <v>1</v>
      </c>
      <c r="C35" s="164"/>
      <c r="D35" s="164"/>
      <c r="E35" s="164"/>
      <c r="F35" s="171"/>
      <c r="G35" s="161" t="s">
        <v>304</v>
      </c>
      <c r="H35" s="159">
        <v>2</v>
      </c>
      <c r="I35" s="199">
        <f>SUM(I36+I42)</f>
        <v>22913400</v>
      </c>
      <c r="J35" s="199">
        <f>SUM(J36+J42)</f>
        <v>5094300</v>
      </c>
      <c r="K35" s="199">
        <f>K39+K41+K45</f>
        <v>2923751.56</v>
      </c>
      <c r="L35" s="199">
        <f>SUM(L36+L42)</f>
        <v>2923751.56</v>
      </c>
    </row>
    <row r="36" spans="1:18" ht="14.25" customHeight="1">
      <c r="A36" s="164">
        <v>2</v>
      </c>
      <c r="B36" s="164">
        <v>1</v>
      </c>
      <c r="C36" s="164">
        <v>1</v>
      </c>
      <c r="D36" s="164"/>
      <c r="E36" s="164"/>
      <c r="F36" s="171"/>
      <c r="G36" s="164" t="s">
        <v>305</v>
      </c>
      <c r="H36" s="159">
        <v>3</v>
      </c>
      <c r="I36" s="199">
        <f>SUM(I37)</f>
        <v>22579200</v>
      </c>
      <c r="J36" s="199">
        <f t="shared" ref="J36:L38" si="0">SUM(J37)</f>
        <v>5020000</v>
      </c>
      <c r="K36" s="199">
        <f t="shared" si="0"/>
        <v>2883521.43</v>
      </c>
      <c r="L36" s="199">
        <f t="shared" si="0"/>
        <v>2883521.43</v>
      </c>
      <c r="Q36" s="116"/>
    </row>
    <row r="37" spans="1:18" ht="13.5" customHeight="1">
      <c r="A37" s="164">
        <v>2</v>
      </c>
      <c r="B37" s="164">
        <v>1</v>
      </c>
      <c r="C37" s="164">
        <v>1</v>
      </c>
      <c r="D37" s="164">
        <v>1</v>
      </c>
      <c r="E37" s="164"/>
      <c r="F37" s="171"/>
      <c r="G37" s="164" t="s">
        <v>305</v>
      </c>
      <c r="H37" s="159">
        <v>4</v>
      </c>
      <c r="I37" s="199">
        <f>SUM(I38+I40)</f>
        <v>22579200</v>
      </c>
      <c r="J37" s="199">
        <f>SUM(J38+J40)</f>
        <v>5020000</v>
      </c>
      <c r="K37" s="199">
        <f>SUM(K38+K40)</f>
        <v>2883521.43</v>
      </c>
      <c r="L37" s="199">
        <f>SUM(L38+L40)</f>
        <v>2883521.43</v>
      </c>
      <c r="Q37" s="165"/>
    </row>
    <row r="38" spans="1:18" ht="14.25" customHeight="1">
      <c r="A38" s="164">
        <v>2</v>
      </c>
      <c r="B38" s="164">
        <v>1</v>
      </c>
      <c r="C38" s="164">
        <v>1</v>
      </c>
      <c r="D38" s="164">
        <v>1</v>
      </c>
      <c r="E38" s="164">
        <v>1</v>
      </c>
      <c r="F38" s="171"/>
      <c r="G38" s="164" t="s">
        <v>306</v>
      </c>
      <c r="H38" s="159">
        <v>5</v>
      </c>
      <c r="I38" s="199">
        <f>SUM(I39)</f>
        <v>22504200</v>
      </c>
      <c r="J38" s="199">
        <f t="shared" si="0"/>
        <v>5000000</v>
      </c>
      <c r="K38" s="199">
        <f t="shared" si="0"/>
        <v>2883311.43</v>
      </c>
      <c r="L38" s="199">
        <f t="shared" si="0"/>
        <v>2883311.43</v>
      </c>
      <c r="Q38" s="166"/>
    </row>
    <row r="39" spans="1:18" ht="14.25" customHeight="1">
      <c r="A39" s="164">
        <v>2</v>
      </c>
      <c r="B39" s="164">
        <v>1</v>
      </c>
      <c r="C39" s="164">
        <v>1</v>
      </c>
      <c r="D39" s="164">
        <v>1</v>
      </c>
      <c r="E39" s="164">
        <v>1</v>
      </c>
      <c r="F39" s="171">
        <v>1</v>
      </c>
      <c r="G39" s="164" t="s">
        <v>306</v>
      </c>
      <c r="H39" s="159">
        <v>6</v>
      </c>
      <c r="I39" s="200">
        <v>22504200</v>
      </c>
      <c r="J39" s="200">
        <v>5000000</v>
      </c>
      <c r="K39" s="200">
        <v>2883311.43</v>
      </c>
      <c r="L39" s="200">
        <v>2883311.43</v>
      </c>
      <c r="Q39" s="165"/>
    </row>
    <row r="40" spans="1:18" ht="12.75" customHeight="1">
      <c r="A40" s="164">
        <v>2</v>
      </c>
      <c r="B40" s="164">
        <v>1</v>
      </c>
      <c r="C40" s="164">
        <v>1</v>
      </c>
      <c r="D40" s="164">
        <v>1</v>
      </c>
      <c r="E40" s="164">
        <v>2</v>
      </c>
      <c r="F40" s="171"/>
      <c r="G40" s="164" t="s">
        <v>307</v>
      </c>
      <c r="H40" s="159">
        <v>7</v>
      </c>
      <c r="I40" s="199">
        <f>I41</f>
        <v>75000</v>
      </c>
      <c r="J40" s="199">
        <f>J41</f>
        <v>20000</v>
      </c>
      <c r="K40" s="199">
        <v>210</v>
      </c>
      <c r="L40" s="199">
        <v>210</v>
      </c>
      <c r="Q40" s="165"/>
    </row>
    <row r="41" spans="1:18" ht="12.75" customHeight="1">
      <c r="A41" s="164">
        <v>2</v>
      </c>
      <c r="B41" s="164">
        <v>1</v>
      </c>
      <c r="C41" s="164">
        <v>1</v>
      </c>
      <c r="D41" s="164">
        <v>1</v>
      </c>
      <c r="E41" s="164">
        <v>2</v>
      </c>
      <c r="F41" s="171">
        <v>1</v>
      </c>
      <c r="G41" s="164" t="s">
        <v>307</v>
      </c>
      <c r="H41" s="159">
        <v>8</v>
      </c>
      <c r="I41" s="200">
        <v>75000</v>
      </c>
      <c r="J41" s="200">
        <v>20000</v>
      </c>
      <c r="K41" s="200">
        <v>210</v>
      </c>
      <c r="L41" s="200">
        <v>210</v>
      </c>
      <c r="Q41" s="166"/>
    </row>
    <row r="42" spans="1:18" ht="13.5" customHeight="1">
      <c r="A42" s="164">
        <v>2</v>
      </c>
      <c r="B42" s="164">
        <v>1</v>
      </c>
      <c r="C42" s="164">
        <v>2</v>
      </c>
      <c r="D42" s="164"/>
      <c r="E42" s="164"/>
      <c r="F42" s="171"/>
      <c r="G42" s="164" t="s">
        <v>308</v>
      </c>
      <c r="H42" s="159">
        <v>9</v>
      </c>
      <c r="I42" s="199">
        <f t="shared" ref="I42:K44" si="1">I43</f>
        <v>334200</v>
      </c>
      <c r="J42" s="199">
        <f t="shared" si="1"/>
        <v>74300</v>
      </c>
      <c r="K42" s="199">
        <f t="shared" si="1"/>
        <v>40230.129999999997</v>
      </c>
      <c r="L42" s="199">
        <f>L45</f>
        <v>40230.129999999997</v>
      </c>
      <c r="Q42" s="166"/>
    </row>
    <row r="43" spans="1:18">
      <c r="A43" s="164">
        <v>2</v>
      </c>
      <c r="B43" s="164">
        <v>1</v>
      </c>
      <c r="C43" s="164">
        <v>2</v>
      </c>
      <c r="D43" s="164">
        <v>1</v>
      </c>
      <c r="E43" s="164"/>
      <c r="F43" s="171"/>
      <c r="G43" s="164" t="s">
        <v>308</v>
      </c>
      <c r="H43" s="159">
        <v>10</v>
      </c>
      <c r="I43" s="199">
        <f t="shared" si="1"/>
        <v>334200</v>
      </c>
      <c r="J43" s="199">
        <f t="shared" si="1"/>
        <v>74300</v>
      </c>
      <c r="K43" s="199">
        <f t="shared" si="1"/>
        <v>40230.129999999997</v>
      </c>
      <c r="L43" s="199">
        <f>L45</f>
        <v>40230.129999999997</v>
      </c>
      <c r="Q43" s="168"/>
    </row>
    <row r="44" spans="1:18" ht="13.5" customHeight="1">
      <c r="A44" s="164">
        <v>2</v>
      </c>
      <c r="B44" s="164">
        <v>1</v>
      </c>
      <c r="C44" s="164">
        <v>2</v>
      </c>
      <c r="D44" s="164">
        <v>1</v>
      </c>
      <c r="E44" s="164">
        <v>1</v>
      </c>
      <c r="F44" s="171"/>
      <c r="G44" s="164" t="s">
        <v>308</v>
      </c>
      <c r="H44" s="159">
        <v>11</v>
      </c>
      <c r="I44" s="199">
        <f t="shared" si="1"/>
        <v>334200</v>
      </c>
      <c r="J44" s="199">
        <f t="shared" si="1"/>
        <v>74300</v>
      </c>
      <c r="K44" s="199">
        <f t="shared" si="1"/>
        <v>40230.129999999997</v>
      </c>
      <c r="L44" s="199">
        <f>L45</f>
        <v>40230.129999999997</v>
      </c>
      <c r="Q44" s="165"/>
    </row>
    <row r="45" spans="1:18" ht="14.25" customHeight="1">
      <c r="A45" s="164">
        <v>2</v>
      </c>
      <c r="B45" s="164">
        <v>1</v>
      </c>
      <c r="C45" s="164">
        <v>2</v>
      </c>
      <c r="D45" s="164">
        <v>1</v>
      </c>
      <c r="E45" s="164">
        <v>1</v>
      </c>
      <c r="F45" s="171">
        <v>1</v>
      </c>
      <c r="G45" s="164" t="s">
        <v>308</v>
      </c>
      <c r="H45" s="159">
        <v>12</v>
      </c>
      <c r="I45" s="200">
        <v>334200</v>
      </c>
      <c r="J45" s="200">
        <v>74300</v>
      </c>
      <c r="K45" s="200">
        <v>40230.129999999997</v>
      </c>
      <c r="L45" s="200">
        <v>40230.129999999997</v>
      </c>
      <c r="Q45" s="165"/>
    </row>
    <row r="46" spans="1:18" ht="26.25" customHeight="1">
      <c r="A46" s="161">
        <v>2</v>
      </c>
      <c r="B46" s="161">
        <v>2</v>
      </c>
      <c r="C46" s="164"/>
      <c r="D46" s="164"/>
      <c r="E46" s="164"/>
      <c r="F46" s="171"/>
      <c r="G46" s="161" t="s">
        <v>309</v>
      </c>
      <c r="H46" s="159">
        <v>13</v>
      </c>
      <c r="I46" s="199">
        <f>I47</f>
        <v>12968320</v>
      </c>
      <c r="J46" s="199">
        <f>J47</f>
        <v>2552090</v>
      </c>
      <c r="K46" s="199">
        <f>K47</f>
        <v>1007663.03</v>
      </c>
      <c r="L46" s="199">
        <f t="shared" ref="J46:L48" si="2">L47</f>
        <v>1005790.9400000002</v>
      </c>
    </row>
    <row r="47" spans="1:18" ht="27" customHeight="1">
      <c r="A47" s="164">
        <v>2</v>
      </c>
      <c r="B47" s="164">
        <v>2</v>
      </c>
      <c r="C47" s="164">
        <v>1</v>
      </c>
      <c r="D47" s="164"/>
      <c r="E47" s="164"/>
      <c r="F47" s="171"/>
      <c r="G47" s="164" t="s">
        <v>309</v>
      </c>
      <c r="H47" s="159">
        <v>14</v>
      </c>
      <c r="I47" s="199">
        <f>I48</f>
        <v>12968320</v>
      </c>
      <c r="J47" s="199">
        <f t="shared" si="2"/>
        <v>2552090</v>
      </c>
      <c r="K47" s="199">
        <f t="shared" si="2"/>
        <v>1007663.03</v>
      </c>
      <c r="L47" s="199">
        <f t="shared" si="2"/>
        <v>1005790.9400000002</v>
      </c>
      <c r="Q47" s="116"/>
      <c r="R47" s="165"/>
    </row>
    <row r="48" spans="1:18" ht="15.6">
      <c r="A48" s="164">
        <v>2</v>
      </c>
      <c r="B48" s="164">
        <v>2</v>
      </c>
      <c r="C48" s="164">
        <v>1</v>
      </c>
      <c r="D48" s="164">
        <v>1</v>
      </c>
      <c r="E48" s="164"/>
      <c r="F48" s="171"/>
      <c r="G48" s="164" t="s">
        <v>309</v>
      </c>
      <c r="H48" s="159">
        <v>15</v>
      </c>
      <c r="I48" s="199">
        <f>I49</f>
        <v>12968320</v>
      </c>
      <c r="J48" s="199">
        <f t="shared" si="2"/>
        <v>2552090</v>
      </c>
      <c r="K48" s="199">
        <f t="shared" si="2"/>
        <v>1007663.03</v>
      </c>
      <c r="L48" s="199">
        <f t="shared" si="2"/>
        <v>1005790.9400000002</v>
      </c>
      <c r="Q48" s="165"/>
      <c r="R48" s="116"/>
    </row>
    <row r="49" spans="1:18" ht="24.75" customHeight="1">
      <c r="A49" s="164">
        <v>2</v>
      </c>
      <c r="B49" s="164">
        <v>2</v>
      </c>
      <c r="C49" s="164">
        <v>1</v>
      </c>
      <c r="D49" s="164">
        <v>1</v>
      </c>
      <c r="E49" s="164">
        <v>1</v>
      </c>
      <c r="F49" s="171"/>
      <c r="G49" s="164" t="s">
        <v>309</v>
      </c>
      <c r="H49" s="159">
        <v>16</v>
      </c>
      <c r="I49" s="199">
        <f>SUM(I50:I65)</f>
        <v>12968320</v>
      </c>
      <c r="J49" s="199">
        <f>SUM(J50:J65)</f>
        <v>2552090</v>
      </c>
      <c r="K49" s="199">
        <f>SUM(K50:K65)</f>
        <v>1007663.03</v>
      </c>
      <c r="L49" s="199">
        <f>SUM(L50:L65)</f>
        <v>1005790.9400000002</v>
      </c>
      <c r="Q49" s="165"/>
      <c r="R49" s="116"/>
    </row>
    <row r="50" spans="1:18" ht="15.6" hidden="1">
      <c r="A50" s="164">
        <v>2</v>
      </c>
      <c r="B50" s="164">
        <v>2</v>
      </c>
      <c r="C50" s="164">
        <v>1</v>
      </c>
      <c r="D50" s="164">
        <v>1</v>
      </c>
      <c r="E50" s="164">
        <v>1</v>
      </c>
      <c r="F50" s="192">
        <v>1</v>
      </c>
      <c r="G50" s="164" t="s">
        <v>310</v>
      </c>
      <c r="H50" s="159">
        <v>17</v>
      </c>
      <c r="I50" s="200"/>
      <c r="J50" s="200"/>
      <c r="K50" s="200"/>
      <c r="L50" s="200"/>
      <c r="Q50" s="165"/>
      <c r="R50" s="116"/>
    </row>
    <row r="51" spans="1:18" ht="26.25" customHeight="1">
      <c r="A51" s="164">
        <v>2</v>
      </c>
      <c r="B51" s="164">
        <v>2</v>
      </c>
      <c r="C51" s="164">
        <v>1</v>
      </c>
      <c r="D51" s="164">
        <v>1</v>
      </c>
      <c r="E51" s="164">
        <v>1</v>
      </c>
      <c r="F51" s="171">
        <v>2</v>
      </c>
      <c r="G51" s="164" t="s">
        <v>311</v>
      </c>
      <c r="H51" s="159">
        <v>18</v>
      </c>
      <c r="I51" s="200">
        <v>30300</v>
      </c>
      <c r="J51" s="200">
        <v>6000</v>
      </c>
      <c r="K51" s="200">
        <v>24</v>
      </c>
      <c r="L51" s="201">
        <v>24</v>
      </c>
      <c r="Q51" s="165"/>
      <c r="R51" s="116"/>
    </row>
    <row r="52" spans="1:18" ht="26.25" customHeight="1">
      <c r="A52" s="164">
        <v>2</v>
      </c>
      <c r="B52" s="164">
        <v>2</v>
      </c>
      <c r="C52" s="164">
        <v>1</v>
      </c>
      <c r="D52" s="164">
        <v>1</v>
      </c>
      <c r="E52" s="164">
        <v>1</v>
      </c>
      <c r="F52" s="171">
        <v>5</v>
      </c>
      <c r="G52" s="164" t="s">
        <v>312</v>
      </c>
      <c r="H52" s="159">
        <v>19</v>
      </c>
      <c r="I52" s="200">
        <v>148050</v>
      </c>
      <c r="J52" s="200">
        <v>37100</v>
      </c>
      <c r="K52" s="200">
        <v>33394.67</v>
      </c>
      <c r="L52" s="200">
        <v>33394.67</v>
      </c>
      <c r="Q52" s="165"/>
      <c r="R52" s="116"/>
    </row>
    <row r="53" spans="1:18" ht="27" customHeight="1">
      <c r="A53" s="164">
        <v>2</v>
      </c>
      <c r="B53" s="164">
        <v>2</v>
      </c>
      <c r="C53" s="164">
        <v>1</v>
      </c>
      <c r="D53" s="164">
        <v>1</v>
      </c>
      <c r="E53" s="164">
        <v>1</v>
      </c>
      <c r="F53" s="171">
        <v>6</v>
      </c>
      <c r="G53" s="164" t="s">
        <v>313</v>
      </c>
      <c r="H53" s="159">
        <v>20</v>
      </c>
      <c r="I53" s="200">
        <v>84800</v>
      </c>
      <c r="J53" s="200">
        <v>28300</v>
      </c>
      <c r="K53" s="200">
        <v>5485.25</v>
      </c>
      <c r="L53" s="200">
        <v>5485.25</v>
      </c>
      <c r="Q53" s="166"/>
      <c r="R53" s="116"/>
    </row>
    <row r="54" spans="1:18" ht="26.25" customHeight="1">
      <c r="A54" s="164">
        <v>2</v>
      </c>
      <c r="B54" s="164">
        <v>2</v>
      </c>
      <c r="C54" s="164">
        <v>1</v>
      </c>
      <c r="D54" s="164">
        <v>1</v>
      </c>
      <c r="E54" s="164">
        <v>1</v>
      </c>
      <c r="F54" s="171">
        <v>7</v>
      </c>
      <c r="G54" s="164" t="s">
        <v>314</v>
      </c>
      <c r="H54" s="159">
        <v>21</v>
      </c>
      <c r="I54" s="200">
        <v>67130</v>
      </c>
      <c r="J54" s="202">
        <v>2500</v>
      </c>
      <c r="K54" s="200"/>
      <c r="L54" s="200"/>
      <c r="Q54" s="166"/>
      <c r="R54" s="116"/>
    </row>
    <row r="55" spans="1:18" ht="24" customHeight="1">
      <c r="A55" s="164">
        <v>2</v>
      </c>
      <c r="B55" s="164">
        <v>2</v>
      </c>
      <c r="C55" s="164">
        <v>1</v>
      </c>
      <c r="D55" s="164">
        <v>1</v>
      </c>
      <c r="E55" s="164">
        <v>1</v>
      </c>
      <c r="F55" s="171">
        <v>11</v>
      </c>
      <c r="G55" s="164" t="s">
        <v>315</v>
      </c>
      <c r="H55" s="159">
        <v>22</v>
      </c>
      <c r="I55" s="200">
        <v>204500</v>
      </c>
      <c r="J55" s="200">
        <v>51200</v>
      </c>
      <c r="K55" s="200">
        <v>15507.19</v>
      </c>
      <c r="L55" s="203">
        <v>15079.66</v>
      </c>
      <c r="Q55" s="165"/>
      <c r="R55" s="116"/>
    </row>
    <row r="56" spans="1:18" ht="15.75" hidden="1" customHeight="1">
      <c r="A56" s="164">
        <v>2</v>
      </c>
      <c r="B56" s="164">
        <v>2</v>
      </c>
      <c r="C56" s="164">
        <v>1</v>
      </c>
      <c r="D56" s="164">
        <v>1</v>
      </c>
      <c r="E56" s="164">
        <v>1</v>
      </c>
      <c r="F56" s="171">
        <v>12</v>
      </c>
      <c r="G56" s="164" t="s">
        <v>316</v>
      </c>
      <c r="H56" s="159">
        <v>23</v>
      </c>
      <c r="I56" s="200"/>
      <c r="J56" s="200"/>
      <c r="K56" s="200"/>
      <c r="L56" s="200"/>
      <c r="Q56" s="165"/>
      <c r="R56" s="116"/>
    </row>
    <row r="57" spans="1:18" ht="15.6">
      <c r="A57" s="164">
        <v>2</v>
      </c>
      <c r="B57" s="164">
        <v>2</v>
      </c>
      <c r="C57" s="164">
        <v>1</v>
      </c>
      <c r="D57" s="164">
        <v>1</v>
      </c>
      <c r="E57" s="164">
        <v>1</v>
      </c>
      <c r="F57" s="171">
        <v>14</v>
      </c>
      <c r="G57" s="193" t="s">
        <v>317</v>
      </c>
      <c r="H57" s="159">
        <v>24</v>
      </c>
      <c r="I57" s="200">
        <v>651920</v>
      </c>
      <c r="J57" s="200">
        <v>163000</v>
      </c>
      <c r="K57" s="200">
        <v>99696.960000000006</v>
      </c>
      <c r="L57" s="200">
        <v>99696.960000000006</v>
      </c>
      <c r="Q57" s="165"/>
      <c r="R57" s="116"/>
    </row>
    <row r="58" spans="1:18" ht="27.75" customHeight="1">
      <c r="A58" s="164">
        <v>2</v>
      </c>
      <c r="B58" s="164">
        <v>2</v>
      </c>
      <c r="C58" s="164">
        <v>1</v>
      </c>
      <c r="D58" s="164">
        <v>1</v>
      </c>
      <c r="E58" s="164">
        <v>1</v>
      </c>
      <c r="F58" s="171">
        <v>15</v>
      </c>
      <c r="G58" s="164" t="s">
        <v>318</v>
      </c>
      <c r="H58" s="159">
        <v>25</v>
      </c>
      <c r="I58" s="200">
        <v>333280</v>
      </c>
      <c r="J58" s="200">
        <v>57600</v>
      </c>
      <c r="K58" s="200">
        <v>1656.97</v>
      </c>
      <c r="L58" s="200">
        <v>1656.97</v>
      </c>
      <c r="Q58" s="165"/>
      <c r="R58" s="116"/>
    </row>
    <row r="59" spans="1:18" ht="15.6">
      <c r="A59" s="164">
        <v>2</v>
      </c>
      <c r="B59" s="164">
        <v>2</v>
      </c>
      <c r="C59" s="164">
        <v>1</v>
      </c>
      <c r="D59" s="164">
        <v>1</v>
      </c>
      <c r="E59" s="164">
        <v>1</v>
      </c>
      <c r="F59" s="171">
        <v>16</v>
      </c>
      <c r="G59" s="164" t="s">
        <v>319</v>
      </c>
      <c r="H59" s="159">
        <v>26</v>
      </c>
      <c r="I59" s="200">
        <v>257000</v>
      </c>
      <c r="J59" s="200">
        <v>61000</v>
      </c>
      <c r="K59" s="200">
        <v>17213.099999999999</v>
      </c>
      <c r="L59" s="200">
        <v>17213.099999999999</v>
      </c>
      <c r="Q59" s="165"/>
      <c r="R59" s="116"/>
    </row>
    <row r="60" spans="1:18" ht="27.75" customHeight="1">
      <c r="A60" s="164">
        <v>2</v>
      </c>
      <c r="B60" s="164">
        <v>2</v>
      </c>
      <c r="C60" s="164">
        <v>1</v>
      </c>
      <c r="D60" s="164">
        <v>1</v>
      </c>
      <c r="E60" s="164">
        <v>1</v>
      </c>
      <c r="F60" s="171">
        <v>17</v>
      </c>
      <c r="G60" s="164" t="s">
        <v>320</v>
      </c>
      <c r="H60" s="159">
        <v>27</v>
      </c>
      <c r="I60" s="200">
        <v>307900</v>
      </c>
      <c r="J60" s="200">
        <v>55800</v>
      </c>
      <c r="K60" s="200">
        <v>1781.12</v>
      </c>
      <c r="L60" s="200">
        <v>1781.12</v>
      </c>
      <c r="Q60" s="165"/>
      <c r="R60" s="116"/>
    </row>
    <row r="61" spans="1:18" ht="14.25" customHeight="1">
      <c r="A61" s="164">
        <v>2</v>
      </c>
      <c r="B61" s="164">
        <v>2</v>
      </c>
      <c r="C61" s="164">
        <v>1</v>
      </c>
      <c r="D61" s="164">
        <v>1</v>
      </c>
      <c r="E61" s="164">
        <v>1</v>
      </c>
      <c r="F61" s="171">
        <v>20</v>
      </c>
      <c r="G61" s="164" t="s">
        <v>321</v>
      </c>
      <c r="H61" s="159">
        <v>28</v>
      </c>
      <c r="I61" s="200">
        <v>400000</v>
      </c>
      <c r="J61" s="200">
        <v>100100</v>
      </c>
      <c r="K61" s="200">
        <v>100087.8</v>
      </c>
      <c r="L61" s="200">
        <v>100087.8</v>
      </c>
      <c r="Q61" s="165"/>
      <c r="R61" s="116"/>
    </row>
    <row r="62" spans="1:18" ht="27.75" customHeight="1">
      <c r="A62" s="164">
        <v>2</v>
      </c>
      <c r="B62" s="164">
        <v>2</v>
      </c>
      <c r="C62" s="164">
        <v>1</v>
      </c>
      <c r="D62" s="164">
        <v>1</v>
      </c>
      <c r="E62" s="164">
        <v>1</v>
      </c>
      <c r="F62" s="171">
        <v>21</v>
      </c>
      <c r="G62" s="164" t="s">
        <v>322</v>
      </c>
      <c r="H62" s="159">
        <v>29</v>
      </c>
      <c r="I62" s="200">
        <v>7918820</v>
      </c>
      <c r="J62" s="200">
        <v>1418900</v>
      </c>
      <c r="K62" s="200">
        <v>568696.16</v>
      </c>
      <c r="L62" s="200">
        <v>567260.17000000004</v>
      </c>
      <c r="Q62" s="165"/>
      <c r="R62" s="116"/>
    </row>
    <row r="63" spans="1:18" ht="12" customHeight="1">
      <c r="A63" s="164">
        <v>2</v>
      </c>
      <c r="B63" s="164">
        <v>2</v>
      </c>
      <c r="C63" s="164">
        <v>1</v>
      </c>
      <c r="D63" s="164">
        <v>1</v>
      </c>
      <c r="E63" s="164">
        <v>1</v>
      </c>
      <c r="F63" s="171">
        <v>22</v>
      </c>
      <c r="G63" s="164" t="s">
        <v>323</v>
      </c>
      <c r="H63" s="159">
        <v>30</v>
      </c>
      <c r="I63" s="200">
        <v>277600</v>
      </c>
      <c r="J63" s="200">
        <v>69400</v>
      </c>
      <c r="K63" s="200">
        <v>2830.8</v>
      </c>
      <c r="L63" s="200">
        <v>2830.8</v>
      </c>
      <c r="Q63" s="165"/>
      <c r="R63" s="116"/>
    </row>
    <row r="64" spans="1:18" ht="12" customHeight="1">
      <c r="A64" s="164">
        <v>2</v>
      </c>
      <c r="B64" s="164">
        <v>2</v>
      </c>
      <c r="C64" s="164">
        <v>1</v>
      </c>
      <c r="D64" s="164">
        <v>1</v>
      </c>
      <c r="E64" s="164">
        <v>1</v>
      </c>
      <c r="F64" s="171">
        <v>23</v>
      </c>
      <c r="G64" s="164" t="s">
        <v>324</v>
      </c>
      <c r="H64" s="159">
        <v>31</v>
      </c>
      <c r="I64" s="200">
        <v>291560</v>
      </c>
      <c r="J64" s="200">
        <v>3600</v>
      </c>
      <c r="K64" s="200">
        <v>1243.8800000000001</v>
      </c>
      <c r="L64" s="200">
        <v>1243.8800000000001</v>
      </c>
      <c r="Q64" s="165"/>
      <c r="R64" s="116"/>
    </row>
    <row r="65" spans="1:18" ht="15" customHeight="1">
      <c r="A65" s="164">
        <v>2</v>
      </c>
      <c r="B65" s="164">
        <v>2</v>
      </c>
      <c r="C65" s="164">
        <v>1</v>
      </c>
      <c r="D65" s="164">
        <v>1</v>
      </c>
      <c r="E65" s="164">
        <v>1</v>
      </c>
      <c r="F65" s="171">
        <v>30</v>
      </c>
      <c r="G65" s="164" t="s">
        <v>325</v>
      </c>
      <c r="H65" s="159">
        <v>32</v>
      </c>
      <c r="I65" s="200">
        <v>1995460</v>
      </c>
      <c r="J65" s="200">
        <v>497590</v>
      </c>
      <c r="K65" s="200">
        <v>160045.13</v>
      </c>
      <c r="L65" s="200">
        <v>160036.56</v>
      </c>
      <c r="Q65" s="165"/>
      <c r="R65" s="116"/>
    </row>
    <row r="66" spans="1:18" ht="14.25" hidden="1" customHeight="1">
      <c r="A66" s="194">
        <v>2</v>
      </c>
      <c r="B66" s="194">
        <v>3</v>
      </c>
      <c r="C66" s="161"/>
      <c r="D66" s="164"/>
      <c r="E66" s="164"/>
      <c r="F66" s="171"/>
      <c r="G66" s="194" t="s">
        <v>326</v>
      </c>
      <c r="H66" s="159">
        <v>33</v>
      </c>
      <c r="I66" s="199"/>
      <c r="J66" s="199"/>
      <c r="K66" s="199"/>
      <c r="L66" s="199"/>
    </row>
    <row r="67" spans="1:18" ht="13.5" hidden="1" customHeight="1">
      <c r="A67" s="164">
        <v>2</v>
      </c>
      <c r="B67" s="164">
        <v>3</v>
      </c>
      <c r="C67" s="164">
        <v>1</v>
      </c>
      <c r="D67" s="164"/>
      <c r="E67" s="164"/>
      <c r="F67" s="171"/>
      <c r="G67" s="164" t="s">
        <v>327</v>
      </c>
      <c r="H67" s="159">
        <v>34</v>
      </c>
      <c r="I67" s="199"/>
      <c r="J67" s="199"/>
      <c r="K67" s="199"/>
      <c r="L67" s="199"/>
      <c r="Q67" s="116"/>
      <c r="R67" s="165"/>
    </row>
    <row r="68" spans="1:18" ht="15" hidden="1" customHeight="1">
      <c r="A68" s="164">
        <v>2</v>
      </c>
      <c r="B68" s="164">
        <v>3</v>
      </c>
      <c r="C68" s="164">
        <v>1</v>
      </c>
      <c r="D68" s="164">
        <v>1</v>
      </c>
      <c r="E68" s="164"/>
      <c r="F68" s="171"/>
      <c r="G68" s="164" t="s">
        <v>328</v>
      </c>
      <c r="H68" s="159">
        <v>35</v>
      </c>
      <c r="I68" s="199"/>
      <c r="J68" s="199"/>
      <c r="K68" s="199"/>
      <c r="L68" s="199"/>
      <c r="Q68" s="165"/>
      <c r="R68" s="116"/>
    </row>
    <row r="69" spans="1:18" ht="13.5" hidden="1" customHeight="1">
      <c r="A69" s="164">
        <v>2</v>
      </c>
      <c r="B69" s="164">
        <v>3</v>
      </c>
      <c r="C69" s="164">
        <v>1</v>
      </c>
      <c r="D69" s="164">
        <v>1</v>
      </c>
      <c r="E69" s="164">
        <v>1</v>
      </c>
      <c r="F69" s="171"/>
      <c r="G69" s="164" t="s">
        <v>328</v>
      </c>
      <c r="H69" s="159">
        <v>36</v>
      </c>
      <c r="I69" s="199"/>
      <c r="J69" s="199"/>
      <c r="K69" s="199"/>
      <c r="L69" s="199"/>
      <c r="Q69" s="165"/>
      <c r="R69" s="116"/>
    </row>
    <row r="70" spans="1:18" s="170" customFormat="1" ht="25.5" hidden="1" customHeight="1">
      <c r="A70" s="164">
        <v>2</v>
      </c>
      <c r="B70" s="164">
        <v>3</v>
      </c>
      <c r="C70" s="164">
        <v>1</v>
      </c>
      <c r="D70" s="164">
        <v>1</v>
      </c>
      <c r="E70" s="164">
        <v>1</v>
      </c>
      <c r="F70" s="171">
        <v>1</v>
      </c>
      <c r="G70" s="164" t="s">
        <v>329</v>
      </c>
      <c r="H70" s="159">
        <v>37</v>
      </c>
      <c r="I70" s="200"/>
      <c r="J70" s="200"/>
      <c r="K70" s="200"/>
      <c r="L70" s="200"/>
      <c r="Q70" s="165"/>
      <c r="R70" s="116"/>
    </row>
    <row r="71" spans="1:18" ht="19.5" hidden="1" customHeight="1">
      <c r="A71" s="164">
        <v>2</v>
      </c>
      <c r="B71" s="164">
        <v>3</v>
      </c>
      <c r="C71" s="164">
        <v>1</v>
      </c>
      <c r="D71" s="164">
        <v>1</v>
      </c>
      <c r="E71" s="164">
        <v>1</v>
      </c>
      <c r="F71" s="171">
        <v>2</v>
      </c>
      <c r="G71" s="164" t="s">
        <v>330</v>
      </c>
      <c r="H71" s="159">
        <v>38</v>
      </c>
      <c r="I71" s="200"/>
      <c r="J71" s="200"/>
      <c r="K71" s="200"/>
      <c r="L71" s="200"/>
      <c r="Q71" s="165"/>
      <c r="R71" s="116"/>
    </row>
    <row r="72" spans="1:18" ht="16.5" hidden="1" customHeight="1">
      <c r="A72" s="164">
        <v>2</v>
      </c>
      <c r="B72" s="164">
        <v>3</v>
      </c>
      <c r="C72" s="164">
        <v>1</v>
      </c>
      <c r="D72" s="164">
        <v>1</v>
      </c>
      <c r="E72" s="164">
        <v>1</v>
      </c>
      <c r="F72" s="171">
        <v>3</v>
      </c>
      <c r="G72" s="164" t="s">
        <v>331</v>
      </c>
      <c r="H72" s="159">
        <v>39</v>
      </c>
      <c r="I72" s="200"/>
      <c r="J72" s="200"/>
      <c r="K72" s="200"/>
      <c r="L72" s="200"/>
      <c r="Q72" s="165"/>
      <c r="R72" s="116"/>
    </row>
    <row r="73" spans="1:18" ht="29.25" hidden="1" customHeight="1">
      <c r="A73" s="164">
        <v>2</v>
      </c>
      <c r="B73" s="164">
        <v>3</v>
      </c>
      <c r="C73" s="164">
        <v>1</v>
      </c>
      <c r="D73" s="164">
        <v>2</v>
      </c>
      <c r="E73" s="164"/>
      <c r="F73" s="171"/>
      <c r="G73" s="164" t="s">
        <v>332</v>
      </c>
      <c r="H73" s="159">
        <v>40</v>
      </c>
      <c r="I73" s="199"/>
      <c r="J73" s="199"/>
      <c r="K73" s="199"/>
      <c r="L73" s="199"/>
      <c r="Q73" s="165"/>
      <c r="R73" s="116"/>
    </row>
    <row r="74" spans="1:18" ht="27" hidden="1" customHeight="1">
      <c r="A74" s="164">
        <v>2</v>
      </c>
      <c r="B74" s="164">
        <v>3</v>
      </c>
      <c r="C74" s="164">
        <v>1</v>
      </c>
      <c r="D74" s="164">
        <v>2</v>
      </c>
      <c r="E74" s="164">
        <v>1</v>
      </c>
      <c r="F74" s="171"/>
      <c r="G74" s="164" t="s">
        <v>332</v>
      </c>
      <c r="H74" s="159">
        <v>41</v>
      </c>
      <c r="I74" s="199"/>
      <c r="J74" s="199"/>
      <c r="K74" s="199"/>
      <c r="L74" s="199"/>
      <c r="Q74" s="165"/>
      <c r="R74" s="116"/>
    </row>
    <row r="75" spans="1:18" s="170" customFormat="1" ht="27" hidden="1" customHeight="1">
      <c r="A75" s="164">
        <v>2</v>
      </c>
      <c r="B75" s="164">
        <v>3</v>
      </c>
      <c r="C75" s="164">
        <v>1</v>
      </c>
      <c r="D75" s="164">
        <v>2</v>
      </c>
      <c r="E75" s="164">
        <v>1</v>
      </c>
      <c r="F75" s="171">
        <v>1</v>
      </c>
      <c r="G75" s="164" t="s">
        <v>329</v>
      </c>
      <c r="H75" s="159">
        <v>42</v>
      </c>
      <c r="I75" s="200"/>
      <c r="J75" s="200"/>
      <c r="K75" s="200"/>
      <c r="L75" s="200"/>
      <c r="Q75" s="165"/>
      <c r="R75" s="116"/>
    </row>
    <row r="76" spans="1:18" ht="16.5" hidden="1" customHeight="1">
      <c r="A76" s="164">
        <v>2</v>
      </c>
      <c r="B76" s="164">
        <v>3</v>
      </c>
      <c r="C76" s="164">
        <v>1</v>
      </c>
      <c r="D76" s="164">
        <v>2</v>
      </c>
      <c r="E76" s="164">
        <v>1</v>
      </c>
      <c r="F76" s="171">
        <v>2</v>
      </c>
      <c r="G76" s="164" t="s">
        <v>330</v>
      </c>
      <c r="H76" s="159">
        <v>43</v>
      </c>
      <c r="I76" s="200"/>
      <c r="J76" s="200"/>
      <c r="K76" s="200"/>
      <c r="L76" s="200"/>
      <c r="Q76" s="165"/>
      <c r="R76" s="116"/>
    </row>
    <row r="77" spans="1:18" ht="15" hidden="1" customHeight="1">
      <c r="A77" s="164">
        <v>2</v>
      </c>
      <c r="B77" s="164">
        <v>3</v>
      </c>
      <c r="C77" s="164">
        <v>1</v>
      </c>
      <c r="D77" s="164">
        <v>2</v>
      </c>
      <c r="E77" s="164">
        <v>1</v>
      </c>
      <c r="F77" s="171">
        <v>3</v>
      </c>
      <c r="G77" s="164" t="s">
        <v>331</v>
      </c>
      <c r="H77" s="159">
        <v>44</v>
      </c>
      <c r="I77" s="200"/>
      <c r="J77" s="200"/>
      <c r="K77" s="200"/>
      <c r="L77" s="200"/>
      <c r="Q77" s="165"/>
      <c r="R77" s="116"/>
    </row>
    <row r="78" spans="1:18" ht="27.75" hidden="1" customHeight="1">
      <c r="A78" s="164">
        <v>2</v>
      </c>
      <c r="B78" s="164">
        <v>3</v>
      </c>
      <c r="C78" s="164">
        <v>1</v>
      </c>
      <c r="D78" s="164">
        <v>3</v>
      </c>
      <c r="E78" s="164"/>
      <c r="F78" s="171"/>
      <c r="G78" s="164" t="s">
        <v>333</v>
      </c>
      <c r="H78" s="159">
        <v>45</v>
      </c>
      <c r="I78" s="199"/>
      <c r="J78" s="199"/>
      <c r="K78" s="199"/>
      <c r="L78" s="199"/>
      <c r="Q78" s="165"/>
      <c r="R78" s="116"/>
    </row>
    <row r="79" spans="1:18" ht="26.25" hidden="1" customHeight="1">
      <c r="A79" s="164">
        <v>2</v>
      </c>
      <c r="B79" s="164">
        <v>3</v>
      </c>
      <c r="C79" s="164">
        <v>1</v>
      </c>
      <c r="D79" s="164">
        <v>3</v>
      </c>
      <c r="E79" s="164">
        <v>1</v>
      </c>
      <c r="F79" s="171"/>
      <c r="G79" s="164" t="s">
        <v>334</v>
      </c>
      <c r="H79" s="159">
        <v>46</v>
      </c>
      <c r="I79" s="199"/>
      <c r="J79" s="199"/>
      <c r="K79" s="199"/>
      <c r="L79" s="199"/>
      <c r="Q79" s="165"/>
      <c r="R79" s="116"/>
    </row>
    <row r="80" spans="1:18" ht="15" hidden="1" customHeight="1">
      <c r="A80" s="164">
        <v>2</v>
      </c>
      <c r="B80" s="164">
        <v>3</v>
      </c>
      <c r="C80" s="164">
        <v>1</v>
      </c>
      <c r="D80" s="164">
        <v>3</v>
      </c>
      <c r="E80" s="164">
        <v>1</v>
      </c>
      <c r="F80" s="171">
        <v>1</v>
      </c>
      <c r="G80" s="164" t="s">
        <v>335</v>
      </c>
      <c r="H80" s="159">
        <v>47</v>
      </c>
      <c r="I80" s="200"/>
      <c r="J80" s="200"/>
      <c r="K80" s="200"/>
      <c r="L80" s="200"/>
      <c r="Q80" s="165"/>
      <c r="R80" s="116"/>
    </row>
    <row r="81" spans="1:18" ht="16.5" hidden="1" customHeight="1">
      <c r="A81" s="164">
        <v>2</v>
      </c>
      <c r="B81" s="164">
        <v>3</v>
      </c>
      <c r="C81" s="164">
        <v>1</v>
      </c>
      <c r="D81" s="164">
        <v>3</v>
      </c>
      <c r="E81" s="164">
        <v>1</v>
      </c>
      <c r="F81" s="171">
        <v>2</v>
      </c>
      <c r="G81" s="164" t="s">
        <v>336</v>
      </c>
      <c r="H81" s="159">
        <v>48</v>
      </c>
      <c r="I81" s="200"/>
      <c r="J81" s="200"/>
      <c r="K81" s="200"/>
      <c r="L81" s="200"/>
      <c r="Q81" s="165"/>
      <c r="R81" s="116"/>
    </row>
    <row r="82" spans="1:18" ht="17.25" hidden="1" customHeight="1">
      <c r="A82" s="164">
        <v>2</v>
      </c>
      <c r="B82" s="164">
        <v>3</v>
      </c>
      <c r="C82" s="164">
        <v>1</v>
      </c>
      <c r="D82" s="164">
        <v>3</v>
      </c>
      <c r="E82" s="164">
        <v>1</v>
      </c>
      <c r="F82" s="171">
        <v>3</v>
      </c>
      <c r="G82" s="164" t="s">
        <v>337</v>
      </c>
      <c r="H82" s="159">
        <v>49</v>
      </c>
      <c r="I82" s="200"/>
      <c r="J82" s="200"/>
      <c r="K82" s="200"/>
      <c r="L82" s="200"/>
      <c r="Q82" s="165"/>
      <c r="R82" s="116"/>
    </row>
    <row r="83" spans="1:18" ht="12.75" hidden="1" customHeight="1">
      <c r="A83" s="164">
        <v>2</v>
      </c>
      <c r="B83" s="164">
        <v>3</v>
      </c>
      <c r="C83" s="164">
        <v>2</v>
      </c>
      <c r="D83" s="164"/>
      <c r="E83" s="164"/>
      <c r="F83" s="171"/>
      <c r="G83" s="164" t="s">
        <v>338</v>
      </c>
      <c r="H83" s="159">
        <v>50</v>
      </c>
      <c r="I83" s="199"/>
      <c r="J83" s="199"/>
      <c r="K83" s="199"/>
      <c r="L83" s="199"/>
    </row>
    <row r="84" spans="1:18" ht="12" hidden="1" customHeight="1">
      <c r="A84" s="164">
        <v>2</v>
      </c>
      <c r="B84" s="164">
        <v>3</v>
      </c>
      <c r="C84" s="164">
        <v>2</v>
      </c>
      <c r="D84" s="164">
        <v>1</v>
      </c>
      <c r="E84" s="164"/>
      <c r="F84" s="171"/>
      <c r="G84" s="164" t="s">
        <v>338</v>
      </c>
      <c r="H84" s="159">
        <v>51</v>
      </c>
      <c r="I84" s="199"/>
      <c r="J84" s="199"/>
      <c r="K84" s="199"/>
      <c r="L84" s="199"/>
    </row>
    <row r="85" spans="1:18" ht="15.75" hidden="1" customHeight="1">
      <c r="A85" s="164">
        <v>2</v>
      </c>
      <c r="B85" s="164">
        <v>3</v>
      </c>
      <c r="C85" s="164">
        <v>2</v>
      </c>
      <c r="D85" s="164">
        <v>1</v>
      </c>
      <c r="E85" s="164">
        <v>1</v>
      </c>
      <c r="F85" s="171"/>
      <c r="G85" s="164" t="s">
        <v>338</v>
      </c>
      <c r="H85" s="159">
        <v>52</v>
      </c>
      <c r="I85" s="199"/>
      <c r="J85" s="199"/>
      <c r="K85" s="199"/>
      <c r="L85" s="199"/>
    </row>
    <row r="86" spans="1:18" ht="13.5" hidden="1" customHeight="1">
      <c r="A86" s="164">
        <v>2</v>
      </c>
      <c r="B86" s="164">
        <v>3</v>
      </c>
      <c r="C86" s="164">
        <v>2</v>
      </c>
      <c r="D86" s="164">
        <v>1</v>
      </c>
      <c r="E86" s="164">
        <v>1</v>
      </c>
      <c r="F86" s="171">
        <v>1</v>
      </c>
      <c r="G86" s="164" t="s">
        <v>338</v>
      </c>
      <c r="H86" s="159">
        <v>53</v>
      </c>
      <c r="I86" s="200"/>
      <c r="J86" s="200"/>
      <c r="K86" s="200"/>
      <c r="L86" s="200"/>
    </row>
    <row r="87" spans="1:18" ht="16.5" hidden="1" customHeight="1">
      <c r="A87" s="161">
        <v>2</v>
      </c>
      <c r="B87" s="161">
        <v>4</v>
      </c>
      <c r="C87" s="161"/>
      <c r="D87" s="161"/>
      <c r="E87" s="161"/>
      <c r="F87" s="172"/>
      <c r="G87" s="161" t="s">
        <v>339</v>
      </c>
      <c r="H87" s="159">
        <v>54</v>
      </c>
      <c r="I87" s="199">
        <f>I88</f>
        <v>0</v>
      </c>
      <c r="J87" s="199">
        <f t="shared" ref="J87:L89" si="3">J88</f>
        <v>0</v>
      </c>
      <c r="K87" s="199">
        <f t="shared" si="3"/>
        <v>0</v>
      </c>
      <c r="L87" s="199">
        <f t="shared" si="3"/>
        <v>0</v>
      </c>
    </row>
    <row r="88" spans="1:18" ht="15.75" hidden="1" customHeight="1">
      <c r="A88" s="164">
        <v>2</v>
      </c>
      <c r="B88" s="164">
        <v>4</v>
      </c>
      <c r="C88" s="164">
        <v>1</v>
      </c>
      <c r="D88" s="164"/>
      <c r="E88" s="164"/>
      <c r="F88" s="171"/>
      <c r="G88" s="164" t="s">
        <v>340</v>
      </c>
      <c r="H88" s="159">
        <v>55</v>
      </c>
      <c r="I88" s="199">
        <f>I89</f>
        <v>0</v>
      </c>
      <c r="J88" s="199">
        <f t="shared" si="3"/>
        <v>0</v>
      </c>
      <c r="K88" s="199">
        <f t="shared" si="3"/>
        <v>0</v>
      </c>
      <c r="L88" s="199">
        <f t="shared" si="3"/>
        <v>0</v>
      </c>
    </row>
    <row r="89" spans="1:18" ht="17.25" hidden="1" customHeight="1">
      <c r="A89" s="164">
        <v>2</v>
      </c>
      <c r="B89" s="164">
        <v>4</v>
      </c>
      <c r="C89" s="164">
        <v>1</v>
      </c>
      <c r="D89" s="164">
        <v>1</v>
      </c>
      <c r="E89" s="164"/>
      <c r="F89" s="171"/>
      <c r="G89" s="164" t="s">
        <v>340</v>
      </c>
      <c r="H89" s="159">
        <v>56</v>
      </c>
      <c r="I89" s="199">
        <f>I90</f>
        <v>0</v>
      </c>
      <c r="J89" s="199">
        <f t="shared" si="3"/>
        <v>0</v>
      </c>
      <c r="K89" s="199">
        <f t="shared" si="3"/>
        <v>0</v>
      </c>
      <c r="L89" s="199">
        <f t="shared" si="3"/>
        <v>0</v>
      </c>
    </row>
    <row r="90" spans="1:18" ht="18" hidden="1" customHeight="1">
      <c r="A90" s="164">
        <v>2</v>
      </c>
      <c r="B90" s="164">
        <v>4</v>
      </c>
      <c r="C90" s="164">
        <v>1</v>
      </c>
      <c r="D90" s="164">
        <v>1</v>
      </c>
      <c r="E90" s="164">
        <v>1</v>
      </c>
      <c r="F90" s="171"/>
      <c r="G90" s="164" t="s">
        <v>340</v>
      </c>
      <c r="H90" s="159">
        <v>57</v>
      </c>
      <c r="I90" s="199">
        <f>SUM(I91:I93)</f>
        <v>0</v>
      </c>
      <c r="J90" s="199">
        <f>SUM(J91:J93)</f>
        <v>0</v>
      </c>
      <c r="K90" s="199">
        <f>SUM(K91:K93)</f>
        <v>0</v>
      </c>
      <c r="L90" s="199">
        <f>SUM(L91:L93)</f>
        <v>0</v>
      </c>
    </row>
    <row r="91" spans="1:18" ht="14.25" hidden="1" customHeight="1">
      <c r="A91" s="164">
        <v>2</v>
      </c>
      <c r="B91" s="164">
        <v>4</v>
      </c>
      <c r="C91" s="164">
        <v>1</v>
      </c>
      <c r="D91" s="164">
        <v>1</v>
      </c>
      <c r="E91" s="164">
        <v>1</v>
      </c>
      <c r="F91" s="171">
        <v>1</v>
      </c>
      <c r="G91" s="164" t="s">
        <v>341</v>
      </c>
      <c r="H91" s="159">
        <v>58</v>
      </c>
      <c r="I91" s="200"/>
      <c r="J91" s="200"/>
      <c r="K91" s="200"/>
      <c r="L91" s="200"/>
    </row>
    <row r="92" spans="1:18" ht="13.5" hidden="1" customHeight="1">
      <c r="A92" s="164">
        <v>2</v>
      </c>
      <c r="B92" s="164">
        <v>4</v>
      </c>
      <c r="C92" s="164">
        <v>1</v>
      </c>
      <c r="D92" s="164">
        <v>1</v>
      </c>
      <c r="E92" s="164">
        <v>1</v>
      </c>
      <c r="F92" s="171">
        <v>2</v>
      </c>
      <c r="G92" s="164" t="s">
        <v>342</v>
      </c>
      <c r="H92" s="159">
        <v>59</v>
      </c>
      <c r="I92" s="200"/>
      <c r="J92" s="200"/>
      <c r="K92" s="200"/>
      <c r="L92" s="200"/>
    </row>
    <row r="93" spans="1:18" hidden="1">
      <c r="A93" s="164">
        <v>2</v>
      </c>
      <c r="B93" s="164">
        <v>4</v>
      </c>
      <c r="C93" s="164">
        <v>1</v>
      </c>
      <c r="D93" s="164">
        <v>1</v>
      </c>
      <c r="E93" s="164">
        <v>1</v>
      </c>
      <c r="F93" s="171">
        <v>3</v>
      </c>
      <c r="G93" s="164" t="s">
        <v>343</v>
      </c>
      <c r="H93" s="159">
        <v>60</v>
      </c>
      <c r="I93" s="200"/>
      <c r="J93" s="200"/>
      <c r="K93" s="200"/>
      <c r="L93" s="200"/>
    </row>
    <row r="94" spans="1:18" hidden="1">
      <c r="A94" s="161">
        <v>2</v>
      </c>
      <c r="B94" s="161">
        <v>5</v>
      </c>
      <c r="C94" s="161"/>
      <c r="D94" s="161"/>
      <c r="E94" s="161"/>
      <c r="F94" s="172"/>
      <c r="G94" s="161" t="s">
        <v>344</v>
      </c>
      <c r="H94" s="159">
        <v>61</v>
      </c>
      <c r="I94" s="199">
        <f>SUM(I95+I100+I105)</f>
        <v>0</v>
      </c>
      <c r="J94" s="199">
        <f>SUM(J95+J100+J105)</f>
        <v>0</v>
      </c>
      <c r="K94" s="199">
        <f>SUM(K95+K100+K105)</f>
        <v>0</v>
      </c>
      <c r="L94" s="199">
        <f>SUM(L95+L100+L105)</f>
        <v>0</v>
      </c>
    </row>
    <row r="95" spans="1:18" hidden="1">
      <c r="A95" s="164">
        <v>2</v>
      </c>
      <c r="B95" s="164">
        <v>5</v>
      </c>
      <c r="C95" s="164">
        <v>1</v>
      </c>
      <c r="D95" s="164"/>
      <c r="E95" s="164"/>
      <c r="F95" s="171"/>
      <c r="G95" s="164" t="s">
        <v>345</v>
      </c>
      <c r="H95" s="159">
        <v>62</v>
      </c>
      <c r="I95" s="199">
        <f>I96</f>
        <v>0</v>
      </c>
      <c r="J95" s="199">
        <f t="shared" ref="J95:L96" si="4">J96</f>
        <v>0</v>
      </c>
      <c r="K95" s="199">
        <f t="shared" si="4"/>
        <v>0</v>
      </c>
      <c r="L95" s="199">
        <f t="shared" si="4"/>
        <v>0</v>
      </c>
    </row>
    <row r="96" spans="1:18" hidden="1">
      <c r="A96" s="164">
        <v>2</v>
      </c>
      <c r="B96" s="164">
        <v>5</v>
      </c>
      <c r="C96" s="164">
        <v>1</v>
      </c>
      <c r="D96" s="164">
        <v>1</v>
      </c>
      <c r="E96" s="164"/>
      <c r="F96" s="171"/>
      <c r="G96" s="164" t="s">
        <v>345</v>
      </c>
      <c r="H96" s="159">
        <v>63</v>
      </c>
      <c r="I96" s="199">
        <f>I97</f>
        <v>0</v>
      </c>
      <c r="J96" s="199">
        <f t="shared" si="4"/>
        <v>0</v>
      </c>
      <c r="K96" s="199">
        <f t="shared" si="4"/>
        <v>0</v>
      </c>
      <c r="L96" s="199">
        <f t="shared" si="4"/>
        <v>0</v>
      </c>
    </row>
    <row r="97" spans="1:12" hidden="1">
      <c r="A97" s="164">
        <v>2</v>
      </c>
      <c r="B97" s="164">
        <v>5</v>
      </c>
      <c r="C97" s="164">
        <v>1</v>
      </c>
      <c r="D97" s="164">
        <v>1</v>
      </c>
      <c r="E97" s="164">
        <v>1</v>
      </c>
      <c r="F97" s="171"/>
      <c r="G97" s="164" t="s">
        <v>345</v>
      </c>
      <c r="H97" s="159">
        <v>64</v>
      </c>
      <c r="I97" s="199">
        <f>SUM(I98:I99)</f>
        <v>0</v>
      </c>
      <c r="J97" s="199">
        <f>SUM(J98:J99)</f>
        <v>0</v>
      </c>
      <c r="K97" s="199">
        <f>SUM(K98:K99)</f>
        <v>0</v>
      </c>
      <c r="L97" s="199">
        <f>SUM(L98:L99)</f>
        <v>0</v>
      </c>
    </row>
    <row r="98" spans="1:12" hidden="1">
      <c r="A98" s="164">
        <v>2</v>
      </c>
      <c r="B98" s="164">
        <v>5</v>
      </c>
      <c r="C98" s="164">
        <v>1</v>
      </c>
      <c r="D98" s="164">
        <v>1</v>
      </c>
      <c r="E98" s="164">
        <v>1</v>
      </c>
      <c r="F98" s="171">
        <v>1</v>
      </c>
      <c r="G98" s="164" t="s">
        <v>346</v>
      </c>
      <c r="H98" s="159">
        <v>65</v>
      </c>
      <c r="I98" s="200"/>
      <c r="J98" s="200"/>
      <c r="K98" s="200"/>
      <c r="L98" s="200"/>
    </row>
    <row r="99" spans="1:12" ht="15.75" hidden="1" customHeight="1">
      <c r="A99" s="164">
        <v>2</v>
      </c>
      <c r="B99" s="164">
        <v>5</v>
      </c>
      <c r="C99" s="164">
        <v>1</v>
      </c>
      <c r="D99" s="164">
        <v>1</v>
      </c>
      <c r="E99" s="164">
        <v>1</v>
      </c>
      <c r="F99" s="171">
        <v>2</v>
      </c>
      <c r="G99" s="164" t="s">
        <v>347</v>
      </c>
      <c r="H99" s="159">
        <v>66</v>
      </c>
      <c r="I99" s="200"/>
      <c r="J99" s="200"/>
      <c r="K99" s="200"/>
      <c r="L99" s="200"/>
    </row>
    <row r="100" spans="1:12" ht="12" hidden="1" customHeight="1">
      <c r="A100" s="164">
        <v>2</v>
      </c>
      <c r="B100" s="164">
        <v>5</v>
      </c>
      <c r="C100" s="164">
        <v>2</v>
      </c>
      <c r="D100" s="164"/>
      <c r="E100" s="164"/>
      <c r="F100" s="171"/>
      <c r="G100" s="164" t="s">
        <v>348</v>
      </c>
      <c r="H100" s="159">
        <v>67</v>
      </c>
      <c r="I100" s="199">
        <f>I101</f>
        <v>0</v>
      </c>
      <c r="J100" s="199">
        <f t="shared" ref="J100:L101" si="5">J101</f>
        <v>0</v>
      </c>
      <c r="K100" s="199">
        <f t="shared" si="5"/>
        <v>0</v>
      </c>
      <c r="L100" s="199">
        <f t="shared" si="5"/>
        <v>0</v>
      </c>
    </row>
    <row r="101" spans="1:12" ht="15.75" hidden="1" customHeight="1">
      <c r="A101" s="164">
        <v>2</v>
      </c>
      <c r="B101" s="164">
        <v>5</v>
      </c>
      <c r="C101" s="164">
        <v>2</v>
      </c>
      <c r="D101" s="164">
        <v>1</v>
      </c>
      <c r="E101" s="164"/>
      <c r="F101" s="171"/>
      <c r="G101" s="164" t="s">
        <v>348</v>
      </c>
      <c r="H101" s="159">
        <v>68</v>
      </c>
      <c r="I101" s="199">
        <f>I102</f>
        <v>0</v>
      </c>
      <c r="J101" s="199">
        <f t="shared" si="5"/>
        <v>0</v>
      </c>
      <c r="K101" s="199">
        <f t="shared" si="5"/>
        <v>0</v>
      </c>
      <c r="L101" s="199">
        <f t="shared" si="5"/>
        <v>0</v>
      </c>
    </row>
    <row r="102" spans="1:12" ht="15" hidden="1" customHeight="1">
      <c r="A102" s="164">
        <v>2</v>
      </c>
      <c r="B102" s="164">
        <v>5</v>
      </c>
      <c r="C102" s="164">
        <v>2</v>
      </c>
      <c r="D102" s="164">
        <v>1</v>
      </c>
      <c r="E102" s="164">
        <v>1</v>
      </c>
      <c r="F102" s="171"/>
      <c r="G102" s="164" t="s">
        <v>348</v>
      </c>
      <c r="H102" s="159">
        <v>69</v>
      </c>
      <c r="I102" s="199">
        <f>SUM(I103:I104)</f>
        <v>0</v>
      </c>
      <c r="J102" s="199">
        <f>SUM(J103:J104)</f>
        <v>0</v>
      </c>
      <c r="K102" s="199">
        <f>SUM(K103:K104)</f>
        <v>0</v>
      </c>
      <c r="L102" s="199">
        <f>SUM(L103:L104)</f>
        <v>0</v>
      </c>
    </row>
    <row r="103" spans="1:12" ht="25.8" hidden="1">
      <c r="A103" s="164">
        <v>2</v>
      </c>
      <c r="B103" s="164">
        <v>5</v>
      </c>
      <c r="C103" s="164">
        <v>2</v>
      </c>
      <c r="D103" s="164">
        <v>1</v>
      </c>
      <c r="E103" s="164">
        <v>1</v>
      </c>
      <c r="F103" s="171">
        <v>1</v>
      </c>
      <c r="G103" s="164" t="s">
        <v>349</v>
      </c>
      <c r="H103" s="159">
        <v>70</v>
      </c>
      <c r="I103" s="200"/>
      <c r="J103" s="200"/>
      <c r="K103" s="200"/>
      <c r="L103" s="200"/>
    </row>
    <row r="104" spans="1:12" ht="25.5" hidden="1" customHeight="1">
      <c r="A104" s="164">
        <v>2</v>
      </c>
      <c r="B104" s="164">
        <v>5</v>
      </c>
      <c r="C104" s="164">
        <v>2</v>
      </c>
      <c r="D104" s="164">
        <v>1</v>
      </c>
      <c r="E104" s="164">
        <v>1</v>
      </c>
      <c r="F104" s="171">
        <v>2</v>
      </c>
      <c r="G104" s="164" t="s">
        <v>350</v>
      </c>
      <c r="H104" s="159">
        <v>71</v>
      </c>
      <c r="I104" s="200"/>
      <c r="J104" s="200"/>
      <c r="K104" s="200"/>
      <c r="L104" s="200"/>
    </row>
    <row r="105" spans="1:12" ht="28.5" hidden="1" customHeight="1">
      <c r="A105" s="164">
        <v>2</v>
      </c>
      <c r="B105" s="164">
        <v>5</v>
      </c>
      <c r="C105" s="164">
        <v>3</v>
      </c>
      <c r="D105" s="164"/>
      <c r="E105" s="164"/>
      <c r="F105" s="171"/>
      <c r="G105" s="164" t="s">
        <v>351</v>
      </c>
      <c r="H105" s="159">
        <v>72</v>
      </c>
      <c r="I105" s="199">
        <f>I106</f>
        <v>0</v>
      </c>
      <c r="J105" s="199">
        <f t="shared" ref="J105:L106" si="6">J106</f>
        <v>0</v>
      </c>
      <c r="K105" s="199">
        <f t="shared" si="6"/>
        <v>0</v>
      </c>
      <c r="L105" s="199">
        <f t="shared" si="6"/>
        <v>0</v>
      </c>
    </row>
    <row r="106" spans="1:12" ht="27" hidden="1" customHeight="1">
      <c r="A106" s="164">
        <v>2</v>
      </c>
      <c r="B106" s="164">
        <v>5</v>
      </c>
      <c r="C106" s="164">
        <v>3</v>
      </c>
      <c r="D106" s="164">
        <v>1</v>
      </c>
      <c r="E106" s="164"/>
      <c r="F106" s="171"/>
      <c r="G106" s="164" t="s">
        <v>352</v>
      </c>
      <c r="H106" s="159">
        <v>73</v>
      </c>
      <c r="I106" s="199">
        <f>I107</f>
        <v>0</v>
      </c>
      <c r="J106" s="199">
        <f t="shared" si="6"/>
        <v>0</v>
      </c>
      <c r="K106" s="199">
        <f t="shared" si="6"/>
        <v>0</v>
      </c>
      <c r="L106" s="199">
        <f t="shared" si="6"/>
        <v>0</v>
      </c>
    </row>
    <row r="107" spans="1:12" ht="30" hidden="1" customHeight="1">
      <c r="A107" s="164">
        <v>2</v>
      </c>
      <c r="B107" s="164">
        <v>5</v>
      </c>
      <c r="C107" s="164">
        <v>3</v>
      </c>
      <c r="D107" s="164">
        <v>1</v>
      </c>
      <c r="E107" s="164">
        <v>1</v>
      </c>
      <c r="F107" s="171"/>
      <c r="G107" s="164" t="s">
        <v>352</v>
      </c>
      <c r="H107" s="159">
        <v>74</v>
      </c>
      <c r="I107" s="199">
        <f>SUM(I108:I109)</f>
        <v>0</v>
      </c>
      <c r="J107" s="199">
        <f>SUM(J108:J109)</f>
        <v>0</v>
      </c>
      <c r="K107" s="199">
        <f>SUM(K108:K109)</f>
        <v>0</v>
      </c>
      <c r="L107" s="199">
        <f>SUM(L108:L109)</f>
        <v>0</v>
      </c>
    </row>
    <row r="108" spans="1:12" ht="26.25" hidden="1" customHeight="1">
      <c r="A108" s="164">
        <v>2</v>
      </c>
      <c r="B108" s="164">
        <v>5</v>
      </c>
      <c r="C108" s="164">
        <v>3</v>
      </c>
      <c r="D108" s="164">
        <v>1</v>
      </c>
      <c r="E108" s="164">
        <v>1</v>
      </c>
      <c r="F108" s="171">
        <v>1</v>
      </c>
      <c r="G108" s="164" t="s">
        <v>352</v>
      </c>
      <c r="H108" s="159">
        <v>75</v>
      </c>
      <c r="I108" s="200"/>
      <c r="J108" s="200"/>
      <c r="K108" s="200"/>
      <c r="L108" s="200"/>
    </row>
    <row r="109" spans="1:12" ht="26.25" hidden="1" customHeight="1">
      <c r="A109" s="164">
        <v>2</v>
      </c>
      <c r="B109" s="164">
        <v>5</v>
      </c>
      <c r="C109" s="164">
        <v>3</v>
      </c>
      <c r="D109" s="164">
        <v>1</v>
      </c>
      <c r="E109" s="164">
        <v>1</v>
      </c>
      <c r="F109" s="171">
        <v>2</v>
      </c>
      <c r="G109" s="164" t="s">
        <v>353</v>
      </c>
      <c r="H109" s="159">
        <v>76</v>
      </c>
      <c r="I109" s="200"/>
      <c r="J109" s="200"/>
      <c r="K109" s="200"/>
      <c r="L109" s="200"/>
    </row>
    <row r="110" spans="1:12" ht="27.75" hidden="1" customHeight="1">
      <c r="A110" s="164">
        <v>2</v>
      </c>
      <c r="B110" s="164">
        <v>5</v>
      </c>
      <c r="C110" s="164">
        <v>3</v>
      </c>
      <c r="D110" s="164">
        <v>2</v>
      </c>
      <c r="E110" s="164"/>
      <c r="F110" s="171"/>
      <c r="G110" s="164" t="s">
        <v>354</v>
      </c>
      <c r="H110" s="159">
        <v>77</v>
      </c>
      <c r="I110" s="199">
        <f>I111</f>
        <v>0</v>
      </c>
      <c r="J110" s="199">
        <f>J111</f>
        <v>0</v>
      </c>
      <c r="K110" s="199">
        <f>K111</f>
        <v>0</v>
      </c>
      <c r="L110" s="199">
        <f>L111</f>
        <v>0</v>
      </c>
    </row>
    <row r="111" spans="1:12" ht="25.5" hidden="1" customHeight="1">
      <c r="A111" s="164">
        <v>2</v>
      </c>
      <c r="B111" s="164">
        <v>5</v>
      </c>
      <c r="C111" s="164">
        <v>3</v>
      </c>
      <c r="D111" s="164">
        <v>2</v>
      </c>
      <c r="E111" s="164">
        <v>1</v>
      </c>
      <c r="F111" s="171"/>
      <c r="G111" s="164" t="s">
        <v>354</v>
      </c>
      <c r="H111" s="159">
        <v>78</v>
      </c>
      <c r="I111" s="199">
        <f>SUM(I112:I113)</f>
        <v>0</v>
      </c>
      <c r="J111" s="199">
        <f>SUM(J112:J113)</f>
        <v>0</v>
      </c>
      <c r="K111" s="199">
        <f>SUM(K112:K113)</f>
        <v>0</v>
      </c>
      <c r="L111" s="199">
        <f>SUM(L112:L113)</f>
        <v>0</v>
      </c>
    </row>
    <row r="112" spans="1:12" ht="30" hidden="1" customHeight="1">
      <c r="A112" s="164">
        <v>2</v>
      </c>
      <c r="B112" s="164">
        <v>5</v>
      </c>
      <c r="C112" s="164">
        <v>3</v>
      </c>
      <c r="D112" s="164">
        <v>2</v>
      </c>
      <c r="E112" s="164">
        <v>1</v>
      </c>
      <c r="F112" s="171">
        <v>1</v>
      </c>
      <c r="G112" s="164" t="s">
        <v>354</v>
      </c>
      <c r="H112" s="159">
        <v>79</v>
      </c>
      <c r="I112" s="200"/>
      <c r="J112" s="200"/>
      <c r="K112" s="200"/>
      <c r="L112" s="200"/>
    </row>
    <row r="113" spans="1:12" ht="18" hidden="1" customHeight="1">
      <c r="A113" s="164">
        <v>2</v>
      </c>
      <c r="B113" s="164">
        <v>5</v>
      </c>
      <c r="C113" s="164">
        <v>3</v>
      </c>
      <c r="D113" s="164">
        <v>2</v>
      </c>
      <c r="E113" s="164">
        <v>1</v>
      </c>
      <c r="F113" s="171">
        <v>2</v>
      </c>
      <c r="G113" s="164" t="s">
        <v>355</v>
      </c>
      <c r="H113" s="159">
        <v>80</v>
      </c>
      <c r="I113" s="200"/>
      <c r="J113" s="200"/>
      <c r="K113" s="200"/>
      <c r="L113" s="200"/>
    </row>
    <row r="114" spans="1:12" ht="16.5" hidden="1" customHeight="1">
      <c r="A114" s="161">
        <v>2</v>
      </c>
      <c r="B114" s="161">
        <v>6</v>
      </c>
      <c r="C114" s="161"/>
      <c r="D114" s="161"/>
      <c r="E114" s="161"/>
      <c r="F114" s="172"/>
      <c r="G114" s="194" t="s">
        <v>356</v>
      </c>
      <c r="H114" s="159">
        <v>81</v>
      </c>
      <c r="I114" s="199">
        <f>SUM(I115+I120+I124+I128+I132+I136)</f>
        <v>0</v>
      </c>
      <c r="J114" s="199">
        <f>SUM(J115+J120+J124+J128+J132+J136)</f>
        <v>0</v>
      </c>
      <c r="K114" s="199">
        <f>SUM(K115+K120+K124+K128+K132+K136)</f>
        <v>0</v>
      </c>
      <c r="L114" s="199">
        <f>SUM(L115+L120+L124+L128+L132+L136)</f>
        <v>0</v>
      </c>
    </row>
    <row r="115" spans="1:12" ht="14.25" hidden="1" customHeight="1">
      <c r="A115" s="164">
        <v>2</v>
      </c>
      <c r="B115" s="164">
        <v>6</v>
      </c>
      <c r="C115" s="164">
        <v>1</v>
      </c>
      <c r="D115" s="164"/>
      <c r="E115" s="164"/>
      <c r="F115" s="171"/>
      <c r="G115" s="164" t="s">
        <v>357</v>
      </c>
      <c r="H115" s="159">
        <v>82</v>
      </c>
      <c r="I115" s="199">
        <f>I116</f>
        <v>0</v>
      </c>
      <c r="J115" s="199">
        <f t="shared" ref="J115:L116" si="7">J116</f>
        <v>0</v>
      </c>
      <c r="K115" s="199">
        <f t="shared" si="7"/>
        <v>0</v>
      </c>
      <c r="L115" s="199">
        <f t="shared" si="7"/>
        <v>0</v>
      </c>
    </row>
    <row r="116" spans="1:12" ht="14.25" hidden="1" customHeight="1">
      <c r="A116" s="164">
        <v>2</v>
      </c>
      <c r="B116" s="164">
        <v>6</v>
      </c>
      <c r="C116" s="164">
        <v>1</v>
      </c>
      <c r="D116" s="164">
        <v>1</v>
      </c>
      <c r="E116" s="164"/>
      <c r="F116" s="171"/>
      <c r="G116" s="164" t="s">
        <v>357</v>
      </c>
      <c r="H116" s="159">
        <v>83</v>
      </c>
      <c r="I116" s="199">
        <f>I117</f>
        <v>0</v>
      </c>
      <c r="J116" s="199">
        <f t="shared" si="7"/>
        <v>0</v>
      </c>
      <c r="K116" s="199">
        <f t="shared" si="7"/>
        <v>0</v>
      </c>
      <c r="L116" s="199">
        <f t="shared" si="7"/>
        <v>0</v>
      </c>
    </row>
    <row r="117" spans="1:12" hidden="1">
      <c r="A117" s="164">
        <v>2</v>
      </c>
      <c r="B117" s="164">
        <v>6</v>
      </c>
      <c r="C117" s="164">
        <v>1</v>
      </c>
      <c r="D117" s="164">
        <v>1</v>
      </c>
      <c r="E117" s="164">
        <v>1</v>
      </c>
      <c r="F117" s="171"/>
      <c r="G117" s="164" t="s">
        <v>357</v>
      </c>
      <c r="H117" s="159">
        <v>84</v>
      </c>
      <c r="I117" s="199">
        <f>SUM(I118:I119)</f>
        <v>0</v>
      </c>
      <c r="J117" s="199">
        <f>SUM(J118:J119)</f>
        <v>0</v>
      </c>
      <c r="K117" s="199">
        <f>SUM(K118:K119)</f>
        <v>0</v>
      </c>
      <c r="L117" s="199">
        <f>SUM(L118:L119)</f>
        <v>0</v>
      </c>
    </row>
    <row r="118" spans="1:12" ht="13.5" hidden="1" customHeight="1">
      <c r="A118" s="164">
        <v>2</v>
      </c>
      <c r="B118" s="164">
        <v>6</v>
      </c>
      <c r="C118" s="164">
        <v>1</v>
      </c>
      <c r="D118" s="164">
        <v>1</v>
      </c>
      <c r="E118" s="164">
        <v>1</v>
      </c>
      <c r="F118" s="171">
        <v>1</v>
      </c>
      <c r="G118" s="164" t="s">
        <v>358</v>
      </c>
      <c r="H118" s="159">
        <v>85</v>
      </c>
      <c r="I118" s="200"/>
      <c r="J118" s="200"/>
      <c r="K118" s="200"/>
      <c r="L118" s="200"/>
    </row>
    <row r="119" spans="1:12" hidden="1">
      <c r="A119" s="164">
        <v>2</v>
      </c>
      <c r="B119" s="164">
        <v>6</v>
      </c>
      <c r="C119" s="164">
        <v>1</v>
      </c>
      <c r="D119" s="164">
        <v>1</v>
      </c>
      <c r="E119" s="164">
        <v>1</v>
      </c>
      <c r="F119" s="171">
        <v>2</v>
      </c>
      <c r="G119" s="164" t="s">
        <v>359</v>
      </c>
      <c r="H119" s="159">
        <v>86</v>
      </c>
      <c r="I119" s="200"/>
      <c r="J119" s="200"/>
      <c r="K119" s="200"/>
      <c r="L119" s="200"/>
    </row>
    <row r="120" spans="1:12" hidden="1">
      <c r="A120" s="164">
        <v>2</v>
      </c>
      <c r="B120" s="164">
        <v>6</v>
      </c>
      <c r="C120" s="164">
        <v>2</v>
      </c>
      <c r="D120" s="164"/>
      <c r="E120" s="164"/>
      <c r="F120" s="171"/>
      <c r="G120" s="164" t="s">
        <v>360</v>
      </c>
      <c r="H120" s="159">
        <v>87</v>
      </c>
      <c r="I120" s="199">
        <f>I121</f>
        <v>0</v>
      </c>
      <c r="J120" s="199">
        <f t="shared" ref="J120:L122" si="8">J121</f>
        <v>0</v>
      </c>
      <c r="K120" s="199">
        <f t="shared" si="8"/>
        <v>0</v>
      </c>
      <c r="L120" s="199">
        <f t="shared" si="8"/>
        <v>0</v>
      </c>
    </row>
    <row r="121" spans="1:12" ht="14.25" hidden="1" customHeight="1">
      <c r="A121" s="164">
        <v>2</v>
      </c>
      <c r="B121" s="164">
        <v>6</v>
      </c>
      <c r="C121" s="164">
        <v>2</v>
      </c>
      <c r="D121" s="164">
        <v>1</v>
      </c>
      <c r="E121" s="164"/>
      <c r="F121" s="171"/>
      <c r="G121" s="164" t="s">
        <v>360</v>
      </c>
      <c r="H121" s="159">
        <v>88</v>
      </c>
      <c r="I121" s="199">
        <f>I122</f>
        <v>0</v>
      </c>
      <c r="J121" s="199">
        <f t="shared" si="8"/>
        <v>0</v>
      </c>
      <c r="K121" s="199">
        <f t="shared" si="8"/>
        <v>0</v>
      </c>
      <c r="L121" s="199">
        <f t="shared" si="8"/>
        <v>0</v>
      </c>
    </row>
    <row r="122" spans="1:12" ht="14.25" hidden="1" customHeight="1">
      <c r="A122" s="164">
        <v>2</v>
      </c>
      <c r="B122" s="164">
        <v>6</v>
      </c>
      <c r="C122" s="164">
        <v>2</v>
      </c>
      <c r="D122" s="164">
        <v>1</v>
      </c>
      <c r="E122" s="164">
        <v>1</v>
      </c>
      <c r="F122" s="171"/>
      <c r="G122" s="164" t="s">
        <v>360</v>
      </c>
      <c r="H122" s="159">
        <v>89</v>
      </c>
      <c r="I122" s="204">
        <f>I123</f>
        <v>0</v>
      </c>
      <c r="J122" s="204">
        <f t="shared" si="8"/>
        <v>0</v>
      </c>
      <c r="K122" s="204">
        <f t="shared" si="8"/>
        <v>0</v>
      </c>
      <c r="L122" s="204">
        <f t="shared" si="8"/>
        <v>0</v>
      </c>
    </row>
    <row r="123" spans="1:12" hidden="1">
      <c r="A123" s="164">
        <v>2</v>
      </c>
      <c r="B123" s="164">
        <v>6</v>
      </c>
      <c r="C123" s="164">
        <v>2</v>
      </c>
      <c r="D123" s="164">
        <v>1</v>
      </c>
      <c r="E123" s="164">
        <v>1</v>
      </c>
      <c r="F123" s="171">
        <v>1</v>
      </c>
      <c r="G123" s="164" t="s">
        <v>360</v>
      </c>
      <c r="H123" s="159">
        <v>90</v>
      </c>
      <c r="I123" s="200"/>
      <c r="J123" s="200"/>
      <c r="K123" s="200"/>
      <c r="L123" s="200"/>
    </row>
    <row r="124" spans="1:12" ht="26.25" hidden="1" customHeight="1">
      <c r="A124" s="164">
        <v>2</v>
      </c>
      <c r="B124" s="164">
        <v>6</v>
      </c>
      <c r="C124" s="164">
        <v>3</v>
      </c>
      <c r="D124" s="164"/>
      <c r="E124" s="164"/>
      <c r="F124" s="171"/>
      <c r="G124" s="164" t="s">
        <v>361</v>
      </c>
      <c r="H124" s="159">
        <v>91</v>
      </c>
      <c r="I124" s="199">
        <f>I125</f>
        <v>0</v>
      </c>
      <c r="J124" s="199">
        <f t="shared" ref="J124:L126" si="9">J125</f>
        <v>0</v>
      </c>
      <c r="K124" s="199">
        <f t="shared" si="9"/>
        <v>0</v>
      </c>
      <c r="L124" s="199">
        <f t="shared" si="9"/>
        <v>0</v>
      </c>
    </row>
    <row r="125" spans="1:12" hidden="1">
      <c r="A125" s="164">
        <v>2</v>
      </c>
      <c r="B125" s="164">
        <v>6</v>
      </c>
      <c r="C125" s="164">
        <v>3</v>
      </c>
      <c r="D125" s="164">
        <v>1</v>
      </c>
      <c r="E125" s="164"/>
      <c r="F125" s="171"/>
      <c r="G125" s="164" t="s">
        <v>361</v>
      </c>
      <c r="H125" s="159">
        <v>92</v>
      </c>
      <c r="I125" s="199">
        <f>I126</f>
        <v>0</v>
      </c>
      <c r="J125" s="199">
        <f t="shared" si="9"/>
        <v>0</v>
      </c>
      <c r="K125" s="199">
        <f t="shared" si="9"/>
        <v>0</v>
      </c>
      <c r="L125" s="199">
        <f t="shared" si="9"/>
        <v>0</v>
      </c>
    </row>
    <row r="126" spans="1:12" ht="26.25" hidden="1" customHeight="1">
      <c r="A126" s="164">
        <v>2</v>
      </c>
      <c r="B126" s="164">
        <v>6</v>
      </c>
      <c r="C126" s="164">
        <v>3</v>
      </c>
      <c r="D126" s="164">
        <v>1</v>
      </c>
      <c r="E126" s="164">
        <v>1</v>
      </c>
      <c r="F126" s="171"/>
      <c r="G126" s="164" t="s">
        <v>361</v>
      </c>
      <c r="H126" s="159">
        <v>93</v>
      </c>
      <c r="I126" s="199">
        <f>I127</f>
        <v>0</v>
      </c>
      <c r="J126" s="199">
        <f t="shared" si="9"/>
        <v>0</v>
      </c>
      <c r="K126" s="199">
        <f t="shared" si="9"/>
        <v>0</v>
      </c>
      <c r="L126" s="199">
        <f t="shared" si="9"/>
        <v>0</v>
      </c>
    </row>
    <row r="127" spans="1:12" ht="27" hidden="1" customHeight="1">
      <c r="A127" s="164">
        <v>2</v>
      </c>
      <c r="B127" s="164">
        <v>6</v>
      </c>
      <c r="C127" s="164">
        <v>3</v>
      </c>
      <c r="D127" s="164">
        <v>1</v>
      </c>
      <c r="E127" s="164">
        <v>1</v>
      </c>
      <c r="F127" s="171">
        <v>1</v>
      </c>
      <c r="G127" s="164" t="s">
        <v>361</v>
      </c>
      <c r="H127" s="159">
        <v>94</v>
      </c>
      <c r="I127" s="200"/>
      <c r="J127" s="200"/>
      <c r="K127" s="200"/>
      <c r="L127" s="200"/>
    </row>
    <row r="128" spans="1:12" ht="25.8" hidden="1">
      <c r="A128" s="164">
        <v>2</v>
      </c>
      <c r="B128" s="164">
        <v>6</v>
      </c>
      <c r="C128" s="164">
        <v>4</v>
      </c>
      <c r="D128" s="164"/>
      <c r="E128" s="164"/>
      <c r="F128" s="171"/>
      <c r="G128" s="164" t="s">
        <v>362</v>
      </c>
      <c r="H128" s="159">
        <v>95</v>
      </c>
      <c r="I128" s="199">
        <f>I129</f>
        <v>0</v>
      </c>
      <c r="J128" s="199">
        <f t="shared" ref="J128:L130" si="10">J129</f>
        <v>0</v>
      </c>
      <c r="K128" s="199">
        <f t="shared" si="10"/>
        <v>0</v>
      </c>
      <c r="L128" s="199">
        <f t="shared" si="10"/>
        <v>0</v>
      </c>
    </row>
    <row r="129" spans="1:12" ht="27" hidden="1" customHeight="1">
      <c r="A129" s="164">
        <v>2</v>
      </c>
      <c r="B129" s="164">
        <v>6</v>
      </c>
      <c r="C129" s="164">
        <v>4</v>
      </c>
      <c r="D129" s="164">
        <v>1</v>
      </c>
      <c r="E129" s="164"/>
      <c r="F129" s="171"/>
      <c r="G129" s="164" t="s">
        <v>362</v>
      </c>
      <c r="H129" s="159">
        <v>96</v>
      </c>
      <c r="I129" s="199">
        <f>I130</f>
        <v>0</v>
      </c>
      <c r="J129" s="199">
        <f t="shared" si="10"/>
        <v>0</v>
      </c>
      <c r="K129" s="199">
        <f t="shared" si="10"/>
        <v>0</v>
      </c>
      <c r="L129" s="199">
        <f t="shared" si="10"/>
        <v>0</v>
      </c>
    </row>
    <row r="130" spans="1:12" ht="27" hidden="1" customHeight="1">
      <c r="A130" s="164">
        <v>2</v>
      </c>
      <c r="B130" s="164">
        <v>6</v>
      </c>
      <c r="C130" s="164">
        <v>4</v>
      </c>
      <c r="D130" s="164">
        <v>1</v>
      </c>
      <c r="E130" s="164">
        <v>1</v>
      </c>
      <c r="F130" s="171"/>
      <c r="G130" s="164" t="s">
        <v>362</v>
      </c>
      <c r="H130" s="159">
        <v>97</v>
      </c>
      <c r="I130" s="199">
        <f>I131</f>
        <v>0</v>
      </c>
      <c r="J130" s="199">
        <f t="shared" si="10"/>
        <v>0</v>
      </c>
      <c r="K130" s="199">
        <f t="shared" si="10"/>
        <v>0</v>
      </c>
      <c r="L130" s="199">
        <f t="shared" si="10"/>
        <v>0</v>
      </c>
    </row>
    <row r="131" spans="1:12" ht="27.75" hidden="1" customHeight="1">
      <c r="A131" s="164">
        <v>2</v>
      </c>
      <c r="B131" s="164">
        <v>6</v>
      </c>
      <c r="C131" s="164">
        <v>4</v>
      </c>
      <c r="D131" s="164">
        <v>1</v>
      </c>
      <c r="E131" s="164">
        <v>1</v>
      </c>
      <c r="F131" s="171">
        <v>1</v>
      </c>
      <c r="G131" s="164" t="s">
        <v>362</v>
      </c>
      <c r="H131" s="159">
        <v>98</v>
      </c>
      <c r="I131" s="200"/>
      <c r="J131" s="200"/>
      <c r="K131" s="200"/>
      <c r="L131" s="200"/>
    </row>
    <row r="132" spans="1:12" ht="27" hidden="1" customHeight="1">
      <c r="A132" s="164">
        <v>2</v>
      </c>
      <c r="B132" s="164">
        <v>6</v>
      </c>
      <c r="C132" s="164">
        <v>5</v>
      </c>
      <c r="D132" s="164"/>
      <c r="E132" s="164"/>
      <c r="F132" s="171"/>
      <c r="G132" s="164" t="s">
        <v>363</v>
      </c>
      <c r="H132" s="159">
        <v>99</v>
      </c>
      <c r="I132" s="199">
        <f>I133</f>
        <v>0</v>
      </c>
      <c r="J132" s="199">
        <f t="shared" ref="J132:L134" si="11">J133</f>
        <v>0</v>
      </c>
      <c r="K132" s="199">
        <f t="shared" si="11"/>
        <v>0</v>
      </c>
      <c r="L132" s="199">
        <f t="shared" si="11"/>
        <v>0</v>
      </c>
    </row>
    <row r="133" spans="1:12" ht="29.25" hidden="1" customHeight="1">
      <c r="A133" s="164">
        <v>2</v>
      </c>
      <c r="B133" s="164">
        <v>6</v>
      </c>
      <c r="C133" s="164">
        <v>5</v>
      </c>
      <c r="D133" s="164">
        <v>1</v>
      </c>
      <c r="E133" s="164"/>
      <c r="F133" s="171"/>
      <c r="G133" s="164" t="s">
        <v>363</v>
      </c>
      <c r="H133" s="159">
        <v>100</v>
      </c>
      <c r="I133" s="199">
        <f>I134</f>
        <v>0</v>
      </c>
      <c r="J133" s="199">
        <f t="shared" si="11"/>
        <v>0</v>
      </c>
      <c r="K133" s="199">
        <f t="shared" si="11"/>
        <v>0</v>
      </c>
      <c r="L133" s="199">
        <f t="shared" si="11"/>
        <v>0</v>
      </c>
    </row>
    <row r="134" spans="1:12" ht="25.5" hidden="1" customHeight="1">
      <c r="A134" s="164">
        <v>2</v>
      </c>
      <c r="B134" s="164">
        <v>6</v>
      </c>
      <c r="C134" s="164">
        <v>5</v>
      </c>
      <c r="D134" s="164">
        <v>1</v>
      </c>
      <c r="E134" s="164">
        <v>1</v>
      </c>
      <c r="F134" s="171"/>
      <c r="G134" s="164" t="s">
        <v>363</v>
      </c>
      <c r="H134" s="159">
        <v>101</v>
      </c>
      <c r="I134" s="199">
        <f>I135</f>
        <v>0</v>
      </c>
      <c r="J134" s="199">
        <f t="shared" si="11"/>
        <v>0</v>
      </c>
      <c r="K134" s="199">
        <f t="shared" si="11"/>
        <v>0</v>
      </c>
      <c r="L134" s="199">
        <f t="shared" si="11"/>
        <v>0</v>
      </c>
    </row>
    <row r="135" spans="1:12" ht="27.75" hidden="1" customHeight="1">
      <c r="A135" s="164">
        <v>2</v>
      </c>
      <c r="B135" s="164">
        <v>6</v>
      </c>
      <c r="C135" s="164">
        <v>5</v>
      </c>
      <c r="D135" s="164">
        <v>1</v>
      </c>
      <c r="E135" s="164">
        <v>1</v>
      </c>
      <c r="F135" s="171">
        <v>1</v>
      </c>
      <c r="G135" s="164" t="s">
        <v>364</v>
      </c>
      <c r="H135" s="159">
        <v>102</v>
      </c>
      <c r="I135" s="200"/>
      <c r="J135" s="200"/>
      <c r="K135" s="200"/>
      <c r="L135" s="200"/>
    </row>
    <row r="136" spans="1:12" ht="27.75" hidden="1" customHeight="1">
      <c r="A136" s="164">
        <v>2</v>
      </c>
      <c r="B136" s="164">
        <v>6</v>
      </c>
      <c r="C136" s="164">
        <v>6</v>
      </c>
      <c r="D136" s="164"/>
      <c r="E136" s="164"/>
      <c r="F136" s="171"/>
      <c r="G136" s="173" t="s">
        <v>365</v>
      </c>
      <c r="H136" s="159">
        <v>103</v>
      </c>
      <c r="I136" s="199">
        <f t="shared" ref="I136:L138" si="12">I137</f>
        <v>0</v>
      </c>
      <c r="J136" s="199">
        <f t="shared" si="12"/>
        <v>0</v>
      </c>
      <c r="K136" s="199">
        <f t="shared" si="12"/>
        <v>0</v>
      </c>
      <c r="L136" s="199">
        <f t="shared" si="12"/>
        <v>0</v>
      </c>
    </row>
    <row r="137" spans="1:12" ht="27.75" hidden="1" customHeight="1">
      <c r="A137" s="164">
        <v>2</v>
      </c>
      <c r="B137" s="164">
        <v>6</v>
      </c>
      <c r="C137" s="164">
        <v>6</v>
      </c>
      <c r="D137" s="164">
        <v>1</v>
      </c>
      <c r="E137" s="164"/>
      <c r="F137" s="171"/>
      <c r="G137" s="173" t="s">
        <v>365</v>
      </c>
      <c r="H137" s="159">
        <v>104</v>
      </c>
      <c r="I137" s="199">
        <f t="shared" si="12"/>
        <v>0</v>
      </c>
      <c r="J137" s="199">
        <f t="shared" si="12"/>
        <v>0</v>
      </c>
      <c r="K137" s="199">
        <f t="shared" si="12"/>
        <v>0</v>
      </c>
      <c r="L137" s="199">
        <f t="shared" si="12"/>
        <v>0</v>
      </c>
    </row>
    <row r="138" spans="1:12" ht="27.75" hidden="1" customHeight="1">
      <c r="A138" s="164">
        <v>2</v>
      </c>
      <c r="B138" s="164">
        <v>6</v>
      </c>
      <c r="C138" s="164">
        <v>6</v>
      </c>
      <c r="D138" s="164">
        <v>1</v>
      </c>
      <c r="E138" s="164">
        <v>1</v>
      </c>
      <c r="F138" s="171"/>
      <c r="G138" s="173" t="s">
        <v>365</v>
      </c>
      <c r="H138" s="159">
        <v>105</v>
      </c>
      <c r="I138" s="199">
        <f t="shared" si="12"/>
        <v>0</v>
      </c>
      <c r="J138" s="199">
        <f t="shared" si="12"/>
        <v>0</v>
      </c>
      <c r="K138" s="199">
        <f t="shared" si="12"/>
        <v>0</v>
      </c>
      <c r="L138" s="199">
        <f t="shared" si="12"/>
        <v>0</v>
      </c>
    </row>
    <row r="139" spans="1:12" ht="27.75" hidden="1" customHeight="1">
      <c r="A139" s="164">
        <v>2</v>
      </c>
      <c r="B139" s="164">
        <v>6</v>
      </c>
      <c r="C139" s="164">
        <v>6</v>
      </c>
      <c r="D139" s="164">
        <v>1</v>
      </c>
      <c r="E139" s="164">
        <v>1</v>
      </c>
      <c r="F139" s="171">
        <v>1</v>
      </c>
      <c r="G139" s="173" t="s">
        <v>365</v>
      </c>
      <c r="H139" s="159">
        <v>106</v>
      </c>
      <c r="I139" s="200"/>
      <c r="J139" s="200"/>
      <c r="K139" s="200"/>
      <c r="L139" s="200"/>
    </row>
    <row r="140" spans="1:12" ht="28.5" customHeight="1">
      <c r="A140" s="161">
        <v>2</v>
      </c>
      <c r="B140" s="161">
        <v>7</v>
      </c>
      <c r="C140" s="161"/>
      <c r="D140" s="161"/>
      <c r="E140" s="161"/>
      <c r="F140" s="172"/>
      <c r="G140" s="161" t="s">
        <v>366</v>
      </c>
      <c r="H140" s="159">
        <v>107</v>
      </c>
      <c r="I140" s="199">
        <f>SUM(I141+I146+I154)</f>
        <v>510000</v>
      </c>
      <c r="J140" s="199">
        <f>J157</f>
        <v>128000</v>
      </c>
      <c r="K140" s="199">
        <f>SUM(K141+K146+K154)</f>
        <v>53677.120000000003</v>
      </c>
      <c r="L140" s="199">
        <f>SUM(L141+L146+L154)</f>
        <v>53677.120000000003</v>
      </c>
    </row>
    <row r="141" spans="1:12" hidden="1">
      <c r="A141" s="164">
        <v>2</v>
      </c>
      <c r="B141" s="164">
        <v>7</v>
      </c>
      <c r="C141" s="164">
        <v>1</v>
      </c>
      <c r="D141" s="164"/>
      <c r="E141" s="164"/>
      <c r="F141" s="171"/>
      <c r="G141" s="164" t="s">
        <v>367</v>
      </c>
      <c r="H141" s="159">
        <v>108</v>
      </c>
      <c r="I141" s="199">
        <f>I142</f>
        <v>0</v>
      </c>
      <c r="J141" s="199">
        <f t="shared" ref="J141:L142" si="13">J142</f>
        <v>0</v>
      </c>
      <c r="K141" s="199">
        <f t="shared" si="13"/>
        <v>0</v>
      </c>
      <c r="L141" s="199">
        <f t="shared" si="13"/>
        <v>0</v>
      </c>
    </row>
    <row r="142" spans="1:12" ht="24" hidden="1" customHeight="1">
      <c r="A142" s="164">
        <v>2</v>
      </c>
      <c r="B142" s="164">
        <v>7</v>
      </c>
      <c r="C142" s="164">
        <v>1</v>
      </c>
      <c r="D142" s="164">
        <v>1</v>
      </c>
      <c r="E142" s="164"/>
      <c r="F142" s="171"/>
      <c r="G142" s="164" t="s">
        <v>367</v>
      </c>
      <c r="H142" s="159">
        <v>109</v>
      </c>
      <c r="I142" s="199">
        <f>I143</f>
        <v>0</v>
      </c>
      <c r="J142" s="199">
        <f t="shared" si="13"/>
        <v>0</v>
      </c>
      <c r="K142" s="199">
        <f t="shared" si="13"/>
        <v>0</v>
      </c>
      <c r="L142" s="199">
        <f t="shared" si="13"/>
        <v>0</v>
      </c>
    </row>
    <row r="143" spans="1:12" ht="28.5" hidden="1" customHeight="1">
      <c r="A143" s="164">
        <v>2</v>
      </c>
      <c r="B143" s="164">
        <v>7</v>
      </c>
      <c r="C143" s="164">
        <v>1</v>
      </c>
      <c r="D143" s="164">
        <v>1</v>
      </c>
      <c r="E143" s="164">
        <v>1</v>
      </c>
      <c r="F143" s="171"/>
      <c r="G143" s="164" t="s">
        <v>367</v>
      </c>
      <c r="H143" s="159">
        <v>110</v>
      </c>
      <c r="I143" s="199">
        <f>SUM(I144:I145)</f>
        <v>0</v>
      </c>
      <c r="J143" s="199">
        <f>SUM(J144:J145)</f>
        <v>0</v>
      </c>
      <c r="K143" s="199">
        <f>SUM(K144:K145)</f>
        <v>0</v>
      </c>
      <c r="L143" s="199">
        <f>SUM(L144:L145)</f>
        <v>0</v>
      </c>
    </row>
    <row r="144" spans="1:12" ht="26.25" hidden="1" customHeight="1">
      <c r="A144" s="164">
        <v>2</v>
      </c>
      <c r="B144" s="164">
        <v>7</v>
      </c>
      <c r="C144" s="164">
        <v>1</v>
      </c>
      <c r="D144" s="164">
        <v>1</v>
      </c>
      <c r="E144" s="164">
        <v>1</v>
      </c>
      <c r="F144" s="171">
        <v>1</v>
      </c>
      <c r="G144" s="164" t="s">
        <v>368</v>
      </c>
      <c r="H144" s="159">
        <v>111</v>
      </c>
      <c r="I144" s="200"/>
      <c r="J144" s="200"/>
      <c r="K144" s="200"/>
      <c r="L144" s="200"/>
    </row>
    <row r="145" spans="1:12" ht="24" hidden="1" customHeight="1">
      <c r="A145" s="164">
        <v>2</v>
      </c>
      <c r="B145" s="164">
        <v>7</v>
      </c>
      <c r="C145" s="164">
        <v>1</v>
      </c>
      <c r="D145" s="164">
        <v>1</v>
      </c>
      <c r="E145" s="164">
        <v>1</v>
      </c>
      <c r="F145" s="171">
        <v>2</v>
      </c>
      <c r="G145" s="164" t="s">
        <v>369</v>
      </c>
      <c r="H145" s="159">
        <v>112</v>
      </c>
      <c r="I145" s="200"/>
      <c r="J145" s="200"/>
      <c r="K145" s="200"/>
      <c r="L145" s="200"/>
    </row>
    <row r="146" spans="1:12" ht="25.8" hidden="1">
      <c r="A146" s="164">
        <v>2</v>
      </c>
      <c r="B146" s="164">
        <v>7</v>
      </c>
      <c r="C146" s="164">
        <v>2</v>
      </c>
      <c r="D146" s="164"/>
      <c r="E146" s="164"/>
      <c r="F146" s="171"/>
      <c r="G146" s="164" t="s">
        <v>370</v>
      </c>
      <c r="H146" s="159">
        <v>113</v>
      </c>
      <c r="I146" s="199">
        <f>I147</f>
        <v>0</v>
      </c>
      <c r="J146" s="199">
        <f t="shared" ref="J146:L147" si="14">J147</f>
        <v>0</v>
      </c>
      <c r="K146" s="199">
        <f t="shared" si="14"/>
        <v>0</v>
      </c>
      <c r="L146" s="199">
        <f t="shared" si="14"/>
        <v>0</v>
      </c>
    </row>
    <row r="147" spans="1:12" hidden="1">
      <c r="A147" s="164">
        <v>2</v>
      </c>
      <c r="B147" s="164">
        <v>7</v>
      </c>
      <c r="C147" s="164">
        <v>2</v>
      </c>
      <c r="D147" s="164">
        <v>1</v>
      </c>
      <c r="E147" s="164"/>
      <c r="F147" s="171"/>
      <c r="G147" s="164" t="s">
        <v>371</v>
      </c>
      <c r="H147" s="159">
        <v>114</v>
      </c>
      <c r="I147" s="199">
        <f>I148</f>
        <v>0</v>
      </c>
      <c r="J147" s="199">
        <f t="shared" si="14"/>
        <v>0</v>
      </c>
      <c r="K147" s="199">
        <f t="shared" si="14"/>
        <v>0</v>
      </c>
      <c r="L147" s="199">
        <f t="shared" si="14"/>
        <v>0</v>
      </c>
    </row>
    <row r="148" spans="1:12" hidden="1">
      <c r="A148" s="164">
        <v>2</v>
      </c>
      <c r="B148" s="164">
        <v>7</v>
      </c>
      <c r="C148" s="164">
        <v>2</v>
      </c>
      <c r="D148" s="164">
        <v>1</v>
      </c>
      <c r="E148" s="164">
        <v>1</v>
      </c>
      <c r="F148" s="171"/>
      <c r="G148" s="164" t="s">
        <v>371</v>
      </c>
      <c r="H148" s="159">
        <v>115</v>
      </c>
      <c r="I148" s="199">
        <f>SUM(I149:I150)</f>
        <v>0</v>
      </c>
      <c r="J148" s="199">
        <f>SUM(J149:J150)</f>
        <v>0</v>
      </c>
      <c r="K148" s="199">
        <f>SUM(K149:K150)</f>
        <v>0</v>
      </c>
      <c r="L148" s="199">
        <f>SUM(L149:L150)</f>
        <v>0</v>
      </c>
    </row>
    <row r="149" spans="1:12" ht="23.25" hidden="1" customHeight="1">
      <c r="A149" s="164">
        <v>2</v>
      </c>
      <c r="B149" s="164">
        <v>7</v>
      </c>
      <c r="C149" s="164">
        <v>2</v>
      </c>
      <c r="D149" s="164">
        <v>1</v>
      </c>
      <c r="E149" s="164">
        <v>1</v>
      </c>
      <c r="F149" s="171">
        <v>1</v>
      </c>
      <c r="G149" s="164" t="s">
        <v>372</v>
      </c>
      <c r="H149" s="159">
        <v>116</v>
      </c>
      <c r="I149" s="200"/>
      <c r="J149" s="200"/>
      <c r="K149" s="200"/>
      <c r="L149" s="200"/>
    </row>
    <row r="150" spans="1:12" ht="26.25" hidden="1" customHeight="1">
      <c r="A150" s="164">
        <v>2</v>
      </c>
      <c r="B150" s="164">
        <v>7</v>
      </c>
      <c r="C150" s="164">
        <v>2</v>
      </c>
      <c r="D150" s="164">
        <v>1</v>
      </c>
      <c r="E150" s="164">
        <v>1</v>
      </c>
      <c r="F150" s="171">
        <v>2</v>
      </c>
      <c r="G150" s="164" t="s">
        <v>373</v>
      </c>
      <c r="H150" s="159">
        <v>117</v>
      </c>
      <c r="I150" s="200"/>
      <c r="J150" s="200"/>
      <c r="K150" s="200"/>
      <c r="L150" s="200"/>
    </row>
    <row r="151" spans="1:12" ht="27.75" hidden="1" customHeight="1">
      <c r="A151" s="164">
        <v>2</v>
      </c>
      <c r="B151" s="164">
        <v>7</v>
      </c>
      <c r="C151" s="164">
        <v>2</v>
      </c>
      <c r="D151" s="164">
        <v>2</v>
      </c>
      <c r="E151" s="164"/>
      <c r="F151" s="171"/>
      <c r="G151" s="164" t="s">
        <v>374</v>
      </c>
      <c r="H151" s="159">
        <v>118</v>
      </c>
      <c r="I151" s="199">
        <f>I152</f>
        <v>0</v>
      </c>
      <c r="J151" s="199">
        <f>J152</f>
        <v>0</v>
      </c>
      <c r="K151" s="199">
        <f>K152</f>
        <v>0</v>
      </c>
      <c r="L151" s="199">
        <f>L152</f>
        <v>0</v>
      </c>
    </row>
    <row r="152" spans="1:12" ht="24.75" hidden="1" customHeight="1">
      <c r="A152" s="164">
        <v>2</v>
      </c>
      <c r="B152" s="164">
        <v>7</v>
      </c>
      <c r="C152" s="164">
        <v>2</v>
      </c>
      <c r="D152" s="164">
        <v>2</v>
      </c>
      <c r="E152" s="164">
        <v>1</v>
      </c>
      <c r="F152" s="171"/>
      <c r="G152" s="164" t="s">
        <v>374</v>
      </c>
      <c r="H152" s="159">
        <v>119</v>
      </c>
      <c r="I152" s="199">
        <f>SUM(I153)</f>
        <v>0</v>
      </c>
      <c r="J152" s="199">
        <f>SUM(J153)</f>
        <v>0</v>
      </c>
      <c r="K152" s="199">
        <f>SUM(K153)</f>
        <v>0</v>
      </c>
      <c r="L152" s="199">
        <f>SUM(L153)</f>
        <v>0</v>
      </c>
    </row>
    <row r="153" spans="1:12" ht="27" hidden="1" customHeight="1">
      <c r="A153" s="164">
        <v>2</v>
      </c>
      <c r="B153" s="164">
        <v>7</v>
      </c>
      <c r="C153" s="164">
        <v>2</v>
      </c>
      <c r="D153" s="164">
        <v>2</v>
      </c>
      <c r="E153" s="164">
        <v>1</v>
      </c>
      <c r="F153" s="171">
        <v>1</v>
      </c>
      <c r="G153" s="164" t="s">
        <v>374</v>
      </c>
      <c r="H153" s="159">
        <v>120</v>
      </c>
      <c r="I153" s="200"/>
      <c r="J153" s="200"/>
      <c r="K153" s="200"/>
      <c r="L153" s="200"/>
    </row>
    <row r="154" spans="1:12">
      <c r="A154" s="164">
        <v>2</v>
      </c>
      <c r="B154" s="164">
        <v>7</v>
      </c>
      <c r="C154" s="164">
        <v>3</v>
      </c>
      <c r="D154" s="164"/>
      <c r="E154" s="164"/>
      <c r="F154" s="171"/>
      <c r="G154" s="164" t="s">
        <v>375</v>
      </c>
      <c r="H154" s="159">
        <v>121</v>
      </c>
      <c r="I154" s="199">
        <f>I155</f>
        <v>510000</v>
      </c>
      <c r="J154" s="199">
        <f t="shared" ref="J154:L155" si="15">J155</f>
        <v>128000</v>
      </c>
      <c r="K154" s="199">
        <f t="shared" si="15"/>
        <v>53677.120000000003</v>
      </c>
      <c r="L154" s="199">
        <f t="shared" si="15"/>
        <v>53677.120000000003</v>
      </c>
    </row>
    <row r="155" spans="1:12">
      <c r="A155" s="164">
        <v>2</v>
      </c>
      <c r="B155" s="164">
        <v>7</v>
      </c>
      <c r="C155" s="164">
        <v>3</v>
      </c>
      <c r="D155" s="164">
        <v>1</v>
      </c>
      <c r="E155" s="164"/>
      <c r="F155" s="171"/>
      <c r="G155" s="164" t="s">
        <v>375</v>
      </c>
      <c r="H155" s="159">
        <v>122</v>
      </c>
      <c r="I155" s="199">
        <f>I156</f>
        <v>510000</v>
      </c>
      <c r="J155" s="199">
        <f t="shared" si="15"/>
        <v>128000</v>
      </c>
      <c r="K155" s="199">
        <f t="shared" si="15"/>
        <v>53677.120000000003</v>
      </c>
      <c r="L155" s="199">
        <f t="shared" si="15"/>
        <v>53677.120000000003</v>
      </c>
    </row>
    <row r="156" spans="1:12">
      <c r="A156" s="164">
        <v>2</v>
      </c>
      <c r="B156" s="164">
        <v>7</v>
      </c>
      <c r="C156" s="164">
        <v>3</v>
      </c>
      <c r="D156" s="164">
        <v>1</v>
      </c>
      <c r="E156" s="164">
        <v>1</v>
      </c>
      <c r="F156" s="171"/>
      <c r="G156" s="164" t="s">
        <v>375</v>
      </c>
      <c r="H156" s="159">
        <v>123</v>
      </c>
      <c r="I156" s="199">
        <f>SUM(I157:I158)</f>
        <v>510000</v>
      </c>
      <c r="J156" s="199">
        <f>SUM(J157:J158)</f>
        <v>128000</v>
      </c>
      <c r="K156" s="199">
        <f>SUM(K157:K158)</f>
        <v>53677.120000000003</v>
      </c>
      <c r="L156" s="199">
        <f>SUM(L157:L158)</f>
        <v>53677.120000000003</v>
      </c>
    </row>
    <row r="157" spans="1:12">
      <c r="A157" s="164">
        <v>2</v>
      </c>
      <c r="B157" s="164">
        <v>7</v>
      </c>
      <c r="C157" s="164">
        <v>3</v>
      </c>
      <c r="D157" s="164">
        <v>1</v>
      </c>
      <c r="E157" s="164">
        <v>1</v>
      </c>
      <c r="F157" s="171">
        <v>1</v>
      </c>
      <c r="G157" s="164" t="s">
        <v>376</v>
      </c>
      <c r="H157" s="159">
        <v>124</v>
      </c>
      <c r="I157" s="200">
        <v>510000</v>
      </c>
      <c r="J157" s="200">
        <v>128000</v>
      </c>
      <c r="K157" s="200">
        <v>53677.120000000003</v>
      </c>
      <c r="L157" s="200">
        <v>53677.120000000003</v>
      </c>
    </row>
    <row r="158" spans="1:12" ht="25.5" hidden="1" customHeight="1">
      <c r="A158" s="164">
        <v>2</v>
      </c>
      <c r="B158" s="164">
        <v>7</v>
      </c>
      <c r="C158" s="164">
        <v>3</v>
      </c>
      <c r="D158" s="164">
        <v>1</v>
      </c>
      <c r="E158" s="164">
        <v>1</v>
      </c>
      <c r="F158" s="171">
        <v>2</v>
      </c>
      <c r="G158" s="164" t="s">
        <v>377</v>
      </c>
      <c r="H158" s="159">
        <v>125</v>
      </c>
      <c r="I158" s="200"/>
      <c r="J158" s="200"/>
      <c r="K158" s="200"/>
      <c r="L158" s="200"/>
    </row>
    <row r="159" spans="1:12" ht="24" hidden="1" customHeight="1">
      <c r="A159" s="161">
        <v>2</v>
      </c>
      <c r="B159" s="161">
        <v>8</v>
      </c>
      <c r="C159" s="161"/>
      <c r="D159" s="161"/>
      <c r="E159" s="161"/>
      <c r="F159" s="172"/>
      <c r="G159" s="161" t="s">
        <v>378</v>
      </c>
      <c r="H159" s="159">
        <v>126</v>
      </c>
      <c r="I159" s="199">
        <f>I160</f>
        <v>0</v>
      </c>
      <c r="J159" s="199">
        <f>J160</f>
        <v>0</v>
      </c>
      <c r="K159" s="199">
        <f>K160</f>
        <v>0</v>
      </c>
      <c r="L159" s="199">
        <f>L160</f>
        <v>0</v>
      </c>
    </row>
    <row r="160" spans="1:12" ht="21.75" hidden="1" customHeight="1">
      <c r="A160" s="164">
        <v>2</v>
      </c>
      <c r="B160" s="164">
        <v>8</v>
      </c>
      <c r="C160" s="164">
        <v>1</v>
      </c>
      <c r="D160" s="164"/>
      <c r="E160" s="164"/>
      <c r="F160" s="171"/>
      <c r="G160" s="164" t="s">
        <v>378</v>
      </c>
      <c r="H160" s="159">
        <v>127</v>
      </c>
      <c r="I160" s="199">
        <f>I161+I166</f>
        <v>0</v>
      </c>
      <c r="J160" s="199">
        <f>J161+J166</f>
        <v>0</v>
      </c>
      <c r="K160" s="199">
        <f>K161+K166</f>
        <v>0</v>
      </c>
      <c r="L160" s="199">
        <f>L161+L166</f>
        <v>0</v>
      </c>
    </row>
    <row r="161" spans="1:12" ht="27" hidden="1" customHeight="1">
      <c r="A161" s="164">
        <v>2</v>
      </c>
      <c r="B161" s="164">
        <v>8</v>
      </c>
      <c r="C161" s="164">
        <v>1</v>
      </c>
      <c r="D161" s="164">
        <v>1</v>
      </c>
      <c r="E161" s="164"/>
      <c r="F161" s="171"/>
      <c r="G161" s="164" t="s">
        <v>379</v>
      </c>
      <c r="H161" s="159">
        <v>128</v>
      </c>
      <c r="I161" s="199">
        <f>I162</f>
        <v>0</v>
      </c>
      <c r="J161" s="199">
        <f>J162</f>
        <v>0</v>
      </c>
      <c r="K161" s="199">
        <f>K162</f>
        <v>0</v>
      </c>
      <c r="L161" s="199">
        <f>L162</f>
        <v>0</v>
      </c>
    </row>
    <row r="162" spans="1:12" ht="23.25" hidden="1" customHeight="1">
      <c r="A162" s="164">
        <v>2</v>
      </c>
      <c r="B162" s="164">
        <v>8</v>
      </c>
      <c r="C162" s="164">
        <v>1</v>
      </c>
      <c r="D162" s="164">
        <v>1</v>
      </c>
      <c r="E162" s="164">
        <v>1</v>
      </c>
      <c r="F162" s="171"/>
      <c r="G162" s="164" t="s">
        <v>379</v>
      </c>
      <c r="H162" s="159">
        <v>129</v>
      </c>
      <c r="I162" s="199">
        <f>SUM(I163:I165)</f>
        <v>0</v>
      </c>
      <c r="J162" s="199">
        <f>SUM(J163:J165)</f>
        <v>0</v>
      </c>
      <c r="K162" s="199">
        <f>SUM(K163:K165)</f>
        <v>0</v>
      </c>
      <c r="L162" s="199">
        <f>SUM(L163:L165)</f>
        <v>0</v>
      </c>
    </row>
    <row r="163" spans="1:12" ht="23.25" hidden="1" customHeight="1">
      <c r="A163" s="164">
        <v>2</v>
      </c>
      <c r="B163" s="164">
        <v>8</v>
      </c>
      <c r="C163" s="164">
        <v>1</v>
      </c>
      <c r="D163" s="164">
        <v>1</v>
      </c>
      <c r="E163" s="164">
        <v>1</v>
      </c>
      <c r="F163" s="171">
        <v>1</v>
      </c>
      <c r="G163" s="164" t="s">
        <v>380</v>
      </c>
      <c r="H163" s="159">
        <v>130</v>
      </c>
      <c r="I163" s="200"/>
      <c r="J163" s="200"/>
      <c r="K163" s="200"/>
      <c r="L163" s="200"/>
    </row>
    <row r="164" spans="1:12" ht="27" hidden="1" customHeight="1">
      <c r="A164" s="164">
        <v>2</v>
      </c>
      <c r="B164" s="164">
        <v>8</v>
      </c>
      <c r="C164" s="164">
        <v>1</v>
      </c>
      <c r="D164" s="164">
        <v>1</v>
      </c>
      <c r="E164" s="164">
        <v>1</v>
      </c>
      <c r="F164" s="171">
        <v>2</v>
      </c>
      <c r="G164" s="164" t="s">
        <v>381</v>
      </c>
      <c r="H164" s="159">
        <v>131</v>
      </c>
      <c r="I164" s="200"/>
      <c r="J164" s="200"/>
      <c r="K164" s="200"/>
      <c r="L164" s="200"/>
    </row>
    <row r="165" spans="1:12" hidden="1">
      <c r="A165" s="164">
        <v>2</v>
      </c>
      <c r="B165" s="164">
        <v>8</v>
      </c>
      <c r="C165" s="164">
        <v>1</v>
      </c>
      <c r="D165" s="164">
        <v>1</v>
      </c>
      <c r="E165" s="164">
        <v>1</v>
      </c>
      <c r="F165" s="171">
        <v>3</v>
      </c>
      <c r="G165" s="164" t="s">
        <v>382</v>
      </c>
      <c r="H165" s="159">
        <v>132</v>
      </c>
      <c r="I165" s="200"/>
      <c r="J165" s="200"/>
      <c r="K165" s="200"/>
      <c r="L165" s="200"/>
    </row>
    <row r="166" spans="1:12" ht="23.25" hidden="1" customHeight="1">
      <c r="A166" s="164">
        <v>2</v>
      </c>
      <c r="B166" s="164">
        <v>8</v>
      </c>
      <c r="C166" s="164">
        <v>1</v>
      </c>
      <c r="D166" s="164">
        <v>2</v>
      </c>
      <c r="E166" s="164"/>
      <c r="F166" s="171"/>
      <c r="G166" s="164" t="s">
        <v>383</v>
      </c>
      <c r="H166" s="159">
        <v>133</v>
      </c>
      <c r="I166" s="199">
        <f>I167</f>
        <v>0</v>
      </c>
      <c r="J166" s="199">
        <f t="shared" ref="J166:L167" si="16">J167</f>
        <v>0</v>
      </c>
      <c r="K166" s="199">
        <f t="shared" si="16"/>
        <v>0</v>
      </c>
      <c r="L166" s="199">
        <f t="shared" si="16"/>
        <v>0</v>
      </c>
    </row>
    <row r="167" spans="1:12" hidden="1">
      <c r="A167" s="164">
        <v>2</v>
      </c>
      <c r="B167" s="164">
        <v>8</v>
      </c>
      <c r="C167" s="164">
        <v>1</v>
      </c>
      <c r="D167" s="164">
        <v>2</v>
      </c>
      <c r="E167" s="164">
        <v>1</v>
      </c>
      <c r="F167" s="171"/>
      <c r="G167" s="164" t="s">
        <v>383</v>
      </c>
      <c r="H167" s="159">
        <v>134</v>
      </c>
      <c r="I167" s="199">
        <f>I168</f>
        <v>0</v>
      </c>
      <c r="J167" s="199">
        <f t="shared" si="16"/>
        <v>0</v>
      </c>
      <c r="K167" s="199">
        <f t="shared" si="16"/>
        <v>0</v>
      </c>
      <c r="L167" s="199">
        <f t="shared" si="16"/>
        <v>0</v>
      </c>
    </row>
    <row r="168" spans="1:12" hidden="1">
      <c r="A168" s="164">
        <v>2</v>
      </c>
      <c r="B168" s="164">
        <v>8</v>
      </c>
      <c r="C168" s="164">
        <v>1</v>
      </c>
      <c r="D168" s="164">
        <v>2</v>
      </c>
      <c r="E168" s="164">
        <v>1</v>
      </c>
      <c r="F168" s="171">
        <v>1</v>
      </c>
      <c r="G168" s="164" t="s">
        <v>383</v>
      </c>
      <c r="H168" s="159">
        <v>135</v>
      </c>
      <c r="I168" s="200"/>
      <c r="J168" s="200"/>
      <c r="K168" s="200"/>
      <c r="L168" s="200"/>
    </row>
    <row r="169" spans="1:12" ht="39.75" hidden="1" customHeight="1">
      <c r="A169" s="161">
        <v>2</v>
      </c>
      <c r="B169" s="161">
        <v>9</v>
      </c>
      <c r="C169" s="161"/>
      <c r="D169" s="161"/>
      <c r="E169" s="161"/>
      <c r="F169" s="172"/>
      <c r="G169" s="161" t="s">
        <v>384</v>
      </c>
      <c r="H169" s="159">
        <v>136</v>
      </c>
      <c r="I169" s="199">
        <f>I170+I174</f>
        <v>0</v>
      </c>
      <c r="J169" s="199">
        <f>J170+J174</f>
        <v>0</v>
      </c>
      <c r="K169" s="199">
        <f>K170+K174</f>
        <v>0</v>
      </c>
      <c r="L169" s="199">
        <f>L170+L174</f>
        <v>0</v>
      </c>
    </row>
    <row r="170" spans="1:12" s="169" customFormat="1" ht="39" hidden="1" customHeight="1">
      <c r="A170" s="164">
        <v>2</v>
      </c>
      <c r="B170" s="164">
        <v>9</v>
      </c>
      <c r="C170" s="164">
        <v>1</v>
      </c>
      <c r="D170" s="164"/>
      <c r="E170" s="164"/>
      <c r="F170" s="171"/>
      <c r="G170" s="164" t="s">
        <v>385</v>
      </c>
      <c r="H170" s="159">
        <v>137</v>
      </c>
      <c r="I170" s="199">
        <f>I171</f>
        <v>0</v>
      </c>
      <c r="J170" s="199">
        <f t="shared" ref="J170:L171" si="17">J171</f>
        <v>0</v>
      </c>
      <c r="K170" s="199">
        <f t="shared" si="17"/>
        <v>0</v>
      </c>
      <c r="L170" s="199">
        <f t="shared" si="17"/>
        <v>0</v>
      </c>
    </row>
    <row r="171" spans="1:12" ht="42.75" hidden="1" customHeight="1">
      <c r="A171" s="164">
        <v>2</v>
      </c>
      <c r="B171" s="164">
        <v>9</v>
      </c>
      <c r="C171" s="164">
        <v>1</v>
      </c>
      <c r="D171" s="164">
        <v>1</v>
      </c>
      <c r="E171" s="164"/>
      <c r="F171" s="171"/>
      <c r="G171" s="164" t="s">
        <v>385</v>
      </c>
      <c r="H171" s="159">
        <v>138</v>
      </c>
      <c r="I171" s="199">
        <f>I172</f>
        <v>0</v>
      </c>
      <c r="J171" s="199">
        <f t="shared" si="17"/>
        <v>0</v>
      </c>
      <c r="K171" s="199">
        <f t="shared" si="17"/>
        <v>0</v>
      </c>
      <c r="L171" s="199">
        <f t="shared" si="17"/>
        <v>0</v>
      </c>
    </row>
    <row r="172" spans="1:12" ht="38.25" hidden="1" customHeight="1">
      <c r="A172" s="164">
        <v>2</v>
      </c>
      <c r="B172" s="164">
        <v>9</v>
      </c>
      <c r="C172" s="164">
        <v>1</v>
      </c>
      <c r="D172" s="164">
        <v>1</v>
      </c>
      <c r="E172" s="164">
        <v>1</v>
      </c>
      <c r="F172" s="171"/>
      <c r="G172" s="164" t="s">
        <v>385</v>
      </c>
      <c r="H172" s="159">
        <v>139</v>
      </c>
      <c r="I172" s="199">
        <f>I173</f>
        <v>0</v>
      </c>
      <c r="J172" s="199">
        <f>J173</f>
        <v>0</v>
      </c>
      <c r="K172" s="199">
        <f>K173</f>
        <v>0</v>
      </c>
      <c r="L172" s="199">
        <f>L173</f>
        <v>0</v>
      </c>
    </row>
    <row r="173" spans="1:12" ht="38.25" hidden="1" customHeight="1">
      <c r="A173" s="164">
        <v>2</v>
      </c>
      <c r="B173" s="164">
        <v>9</v>
      </c>
      <c r="C173" s="164">
        <v>1</v>
      </c>
      <c r="D173" s="164">
        <v>1</v>
      </c>
      <c r="E173" s="164">
        <v>1</v>
      </c>
      <c r="F173" s="171">
        <v>1</v>
      </c>
      <c r="G173" s="164" t="s">
        <v>385</v>
      </c>
      <c r="H173" s="159">
        <v>140</v>
      </c>
      <c r="I173" s="200"/>
      <c r="J173" s="200"/>
      <c r="K173" s="200"/>
      <c r="L173" s="200"/>
    </row>
    <row r="174" spans="1:12" ht="41.25" hidden="1" customHeight="1">
      <c r="A174" s="164">
        <v>2</v>
      </c>
      <c r="B174" s="164">
        <v>9</v>
      </c>
      <c r="C174" s="164">
        <v>2</v>
      </c>
      <c r="D174" s="164"/>
      <c r="E174" s="164"/>
      <c r="F174" s="171"/>
      <c r="G174" s="164" t="s">
        <v>386</v>
      </c>
      <c r="H174" s="159">
        <v>141</v>
      </c>
      <c r="I174" s="199">
        <f>SUM(I175+I180)</f>
        <v>0</v>
      </c>
      <c r="J174" s="199">
        <f>SUM(J175+J180)</f>
        <v>0</v>
      </c>
      <c r="K174" s="199">
        <f>SUM(K175+K180)</f>
        <v>0</v>
      </c>
      <c r="L174" s="199">
        <f>SUM(L175+L180)</f>
        <v>0</v>
      </c>
    </row>
    <row r="175" spans="1:12" ht="44.25" hidden="1" customHeight="1">
      <c r="A175" s="164">
        <v>2</v>
      </c>
      <c r="B175" s="164">
        <v>9</v>
      </c>
      <c r="C175" s="164">
        <v>2</v>
      </c>
      <c r="D175" s="164">
        <v>1</v>
      </c>
      <c r="E175" s="164"/>
      <c r="F175" s="171"/>
      <c r="G175" s="164" t="s">
        <v>387</v>
      </c>
      <c r="H175" s="159">
        <v>142</v>
      </c>
      <c r="I175" s="199">
        <f>I176</f>
        <v>0</v>
      </c>
      <c r="J175" s="199">
        <f>J176</f>
        <v>0</v>
      </c>
      <c r="K175" s="199">
        <f>K176</f>
        <v>0</v>
      </c>
      <c r="L175" s="199">
        <f>L176</f>
        <v>0</v>
      </c>
    </row>
    <row r="176" spans="1:12" ht="40.5" hidden="1" customHeight="1">
      <c r="A176" s="164">
        <v>2</v>
      </c>
      <c r="B176" s="164">
        <v>9</v>
      </c>
      <c r="C176" s="164">
        <v>2</v>
      </c>
      <c r="D176" s="164">
        <v>1</v>
      </c>
      <c r="E176" s="164">
        <v>1</v>
      </c>
      <c r="F176" s="171"/>
      <c r="G176" s="164" t="s">
        <v>387</v>
      </c>
      <c r="H176" s="159">
        <v>143</v>
      </c>
      <c r="I176" s="199">
        <f>SUM(I177:I179)</f>
        <v>0</v>
      </c>
      <c r="J176" s="199">
        <f>SUM(J177:J179)</f>
        <v>0</v>
      </c>
      <c r="K176" s="199">
        <f>SUM(K177:K179)</f>
        <v>0</v>
      </c>
      <c r="L176" s="199">
        <f>SUM(L177:L179)</f>
        <v>0</v>
      </c>
    </row>
    <row r="177" spans="1:12" ht="53.25" hidden="1" customHeight="1">
      <c r="A177" s="164">
        <v>2</v>
      </c>
      <c r="B177" s="164">
        <v>9</v>
      </c>
      <c r="C177" s="164">
        <v>2</v>
      </c>
      <c r="D177" s="164">
        <v>1</v>
      </c>
      <c r="E177" s="164">
        <v>1</v>
      </c>
      <c r="F177" s="171">
        <v>1</v>
      </c>
      <c r="G177" s="164" t="s">
        <v>388</v>
      </c>
      <c r="H177" s="159">
        <v>144</v>
      </c>
      <c r="I177" s="200"/>
      <c r="J177" s="200"/>
      <c r="K177" s="200"/>
      <c r="L177" s="200"/>
    </row>
    <row r="178" spans="1:12" ht="51.75" hidden="1" customHeight="1">
      <c r="A178" s="164">
        <v>2</v>
      </c>
      <c r="B178" s="164">
        <v>9</v>
      </c>
      <c r="C178" s="164">
        <v>2</v>
      </c>
      <c r="D178" s="164">
        <v>1</v>
      </c>
      <c r="E178" s="164">
        <v>1</v>
      </c>
      <c r="F178" s="171">
        <v>2</v>
      </c>
      <c r="G178" s="164" t="s">
        <v>389</v>
      </c>
      <c r="H178" s="159">
        <v>145</v>
      </c>
      <c r="I178" s="200"/>
      <c r="J178" s="200"/>
      <c r="K178" s="200"/>
      <c r="L178" s="200"/>
    </row>
    <row r="179" spans="1:12" ht="54.75" hidden="1" customHeight="1">
      <c r="A179" s="164">
        <v>2</v>
      </c>
      <c r="B179" s="164">
        <v>9</v>
      </c>
      <c r="C179" s="164">
        <v>2</v>
      </c>
      <c r="D179" s="164">
        <v>1</v>
      </c>
      <c r="E179" s="164">
        <v>1</v>
      </c>
      <c r="F179" s="171">
        <v>3</v>
      </c>
      <c r="G179" s="164" t="s">
        <v>390</v>
      </c>
      <c r="H179" s="159">
        <v>146</v>
      </c>
      <c r="I179" s="200"/>
      <c r="J179" s="200"/>
      <c r="K179" s="200"/>
      <c r="L179" s="200"/>
    </row>
    <row r="180" spans="1:12" ht="39" hidden="1" customHeight="1">
      <c r="A180" s="174">
        <v>2</v>
      </c>
      <c r="B180" s="174">
        <v>9</v>
      </c>
      <c r="C180" s="174">
        <v>2</v>
      </c>
      <c r="D180" s="174">
        <v>2</v>
      </c>
      <c r="E180" s="174"/>
      <c r="F180" s="174"/>
      <c r="G180" s="164" t="s">
        <v>391</v>
      </c>
      <c r="H180" s="159">
        <v>147</v>
      </c>
      <c r="I180" s="199">
        <f>I181</f>
        <v>0</v>
      </c>
      <c r="J180" s="199">
        <f>J181</f>
        <v>0</v>
      </c>
      <c r="K180" s="199">
        <f>K181</f>
        <v>0</v>
      </c>
      <c r="L180" s="199">
        <f>L181</f>
        <v>0</v>
      </c>
    </row>
    <row r="181" spans="1:12" ht="43.5" hidden="1" customHeight="1">
      <c r="A181" s="164">
        <v>2</v>
      </c>
      <c r="B181" s="164">
        <v>9</v>
      </c>
      <c r="C181" s="164">
        <v>2</v>
      </c>
      <c r="D181" s="164">
        <v>2</v>
      </c>
      <c r="E181" s="164">
        <v>1</v>
      </c>
      <c r="F181" s="171"/>
      <c r="G181" s="164" t="s">
        <v>392</v>
      </c>
      <c r="H181" s="159">
        <v>148</v>
      </c>
      <c r="I181" s="199">
        <f>SUM(I182:I184)</f>
        <v>0</v>
      </c>
      <c r="J181" s="199">
        <f>SUM(J182:J184)</f>
        <v>0</v>
      </c>
      <c r="K181" s="199">
        <f>SUM(K182:K184)</f>
        <v>0</v>
      </c>
      <c r="L181" s="199">
        <f>SUM(L182:L184)</f>
        <v>0</v>
      </c>
    </row>
    <row r="182" spans="1:12" ht="54.75" hidden="1" customHeight="1">
      <c r="A182" s="164">
        <v>2</v>
      </c>
      <c r="B182" s="164">
        <v>9</v>
      </c>
      <c r="C182" s="164">
        <v>2</v>
      </c>
      <c r="D182" s="164">
        <v>2</v>
      </c>
      <c r="E182" s="164">
        <v>1</v>
      </c>
      <c r="F182" s="171">
        <v>1</v>
      </c>
      <c r="G182" s="195" t="s">
        <v>393</v>
      </c>
      <c r="H182" s="159">
        <v>149</v>
      </c>
      <c r="I182" s="200"/>
      <c r="J182" s="200"/>
      <c r="K182" s="200"/>
      <c r="L182" s="200"/>
    </row>
    <row r="183" spans="1:12" ht="54" hidden="1" customHeight="1">
      <c r="A183" s="164">
        <v>2</v>
      </c>
      <c r="B183" s="164">
        <v>9</v>
      </c>
      <c r="C183" s="164">
        <v>2</v>
      </c>
      <c r="D183" s="164">
        <v>2</v>
      </c>
      <c r="E183" s="164">
        <v>1</v>
      </c>
      <c r="F183" s="171">
        <v>2</v>
      </c>
      <c r="G183" s="164" t="s">
        <v>394</v>
      </c>
      <c r="H183" s="159">
        <v>150</v>
      </c>
      <c r="I183" s="200"/>
      <c r="J183" s="200"/>
      <c r="K183" s="200"/>
      <c r="L183" s="200"/>
    </row>
    <row r="184" spans="1:12" ht="54" hidden="1" customHeight="1">
      <c r="A184" s="164">
        <v>2</v>
      </c>
      <c r="B184" s="164">
        <v>9</v>
      </c>
      <c r="C184" s="164">
        <v>2</v>
      </c>
      <c r="D184" s="164">
        <v>2</v>
      </c>
      <c r="E184" s="164">
        <v>1</v>
      </c>
      <c r="F184" s="171">
        <v>3</v>
      </c>
      <c r="G184" s="164" t="s">
        <v>395</v>
      </c>
      <c r="H184" s="159">
        <v>151</v>
      </c>
      <c r="I184" s="200"/>
      <c r="J184" s="200"/>
      <c r="K184" s="200"/>
      <c r="L184" s="200"/>
    </row>
    <row r="185" spans="1:12" ht="76.5" customHeight="1">
      <c r="A185" s="161">
        <v>3</v>
      </c>
      <c r="B185" s="161"/>
      <c r="C185" s="161"/>
      <c r="D185" s="161"/>
      <c r="E185" s="161"/>
      <c r="F185" s="172"/>
      <c r="G185" s="194" t="s">
        <v>396</v>
      </c>
      <c r="H185" s="159">
        <v>152</v>
      </c>
      <c r="I185" s="199">
        <f>SUM(I186+I239+I304)</f>
        <v>7890280</v>
      </c>
      <c r="J185" s="199">
        <f>SUM(J186+J239+J304)</f>
        <v>1482100</v>
      </c>
      <c r="K185" s="199">
        <f>SUM(K186+K239+K304)</f>
        <v>356999.92</v>
      </c>
      <c r="L185" s="199">
        <f>SUM(L186+L239+L304)</f>
        <v>356999.92</v>
      </c>
    </row>
    <row r="186" spans="1:12" ht="34.5" customHeight="1">
      <c r="A186" s="161">
        <v>3</v>
      </c>
      <c r="B186" s="161">
        <v>1</v>
      </c>
      <c r="C186" s="161"/>
      <c r="D186" s="161"/>
      <c r="E186" s="161"/>
      <c r="F186" s="172"/>
      <c r="G186" s="194" t="s">
        <v>397</v>
      </c>
      <c r="H186" s="159">
        <v>153</v>
      </c>
      <c r="I186" s="199">
        <f>I187+I210</f>
        <v>7890280</v>
      </c>
      <c r="J186" s="199">
        <f>SUM(J187+J210+J217+J229+J233)</f>
        <v>1482100</v>
      </c>
      <c r="K186" s="199">
        <f>SUM(K187+K210+K217+K229+K233)</f>
        <v>356999.92</v>
      </c>
      <c r="L186" s="199">
        <f>SUM(L187+L210+L217+L229+L233)</f>
        <v>356999.92</v>
      </c>
    </row>
    <row r="187" spans="1:12" ht="30.75" customHeight="1">
      <c r="A187" s="164">
        <v>3</v>
      </c>
      <c r="B187" s="164">
        <v>1</v>
      </c>
      <c r="C187" s="164">
        <v>1</v>
      </c>
      <c r="D187" s="164"/>
      <c r="E187" s="164"/>
      <c r="F187" s="171"/>
      <c r="G187" s="164" t="s">
        <v>398</v>
      </c>
      <c r="H187" s="159">
        <v>154</v>
      </c>
      <c r="I187" s="199">
        <f>I196</f>
        <v>2154000</v>
      </c>
      <c r="J187" s="199">
        <f>SUM(J188+J191+J196+J202+J207)</f>
        <v>26800</v>
      </c>
      <c r="K187" s="199">
        <f>SUM(K188+K191+K196+K202+K207)</f>
        <v>1099</v>
      </c>
      <c r="L187" s="199">
        <f>SUM(L188+L191+L196+L202+L207)</f>
        <v>1099</v>
      </c>
    </row>
    <row r="188" spans="1:12" ht="33" hidden="1" customHeight="1">
      <c r="A188" s="164">
        <v>3</v>
      </c>
      <c r="B188" s="164">
        <v>1</v>
      </c>
      <c r="C188" s="164">
        <v>1</v>
      </c>
      <c r="D188" s="164">
        <v>1</v>
      </c>
      <c r="E188" s="164"/>
      <c r="F188" s="171"/>
      <c r="G188" s="164" t="s">
        <v>399</v>
      </c>
      <c r="H188" s="159">
        <v>155</v>
      </c>
      <c r="I188" s="199">
        <f t="shared" ref="I188:L189" si="18">I189</f>
        <v>0</v>
      </c>
      <c r="J188" s="199">
        <f t="shared" si="18"/>
        <v>0</v>
      </c>
      <c r="K188" s="199">
        <f t="shared" si="18"/>
        <v>0</v>
      </c>
      <c r="L188" s="199">
        <f t="shared" si="18"/>
        <v>0</v>
      </c>
    </row>
    <row r="189" spans="1:12" ht="24" hidden="1" customHeight="1">
      <c r="A189" s="164">
        <v>3</v>
      </c>
      <c r="B189" s="164">
        <v>1</v>
      </c>
      <c r="C189" s="164">
        <v>1</v>
      </c>
      <c r="D189" s="164">
        <v>1</v>
      </c>
      <c r="E189" s="164">
        <v>1</v>
      </c>
      <c r="F189" s="171"/>
      <c r="G189" s="164" t="s">
        <v>399</v>
      </c>
      <c r="H189" s="159">
        <v>156</v>
      </c>
      <c r="I189" s="199">
        <f t="shared" si="18"/>
        <v>0</v>
      </c>
      <c r="J189" s="199">
        <f t="shared" si="18"/>
        <v>0</v>
      </c>
      <c r="K189" s="199">
        <f t="shared" si="18"/>
        <v>0</v>
      </c>
      <c r="L189" s="199">
        <f t="shared" si="18"/>
        <v>0</v>
      </c>
    </row>
    <row r="190" spans="1:12" ht="31.5" hidden="1" customHeight="1">
      <c r="A190" s="164">
        <v>3</v>
      </c>
      <c r="B190" s="164">
        <v>1</v>
      </c>
      <c r="C190" s="164">
        <v>1</v>
      </c>
      <c r="D190" s="164">
        <v>1</v>
      </c>
      <c r="E190" s="164">
        <v>1</v>
      </c>
      <c r="F190" s="171">
        <v>1</v>
      </c>
      <c r="G190" s="164" t="s">
        <v>399</v>
      </c>
      <c r="H190" s="159">
        <v>157</v>
      </c>
      <c r="I190" s="200"/>
      <c r="J190" s="200"/>
      <c r="K190" s="200"/>
      <c r="L190" s="200"/>
    </row>
    <row r="191" spans="1:12" ht="27.75" hidden="1" customHeight="1">
      <c r="A191" s="164">
        <v>3</v>
      </c>
      <c r="B191" s="164">
        <v>1</v>
      </c>
      <c r="C191" s="164">
        <v>1</v>
      </c>
      <c r="D191" s="164">
        <v>2</v>
      </c>
      <c r="E191" s="164"/>
      <c r="F191" s="171"/>
      <c r="G191" s="164" t="s">
        <v>400</v>
      </c>
      <c r="H191" s="159">
        <v>158</v>
      </c>
      <c r="I191" s="199">
        <f>I192</f>
        <v>0</v>
      </c>
      <c r="J191" s="199">
        <f>J192</f>
        <v>0</v>
      </c>
      <c r="K191" s="199">
        <f>K192</f>
        <v>0</v>
      </c>
      <c r="L191" s="199">
        <f>L192</f>
        <v>0</v>
      </c>
    </row>
    <row r="192" spans="1:12" ht="27.75" hidden="1" customHeight="1">
      <c r="A192" s="164">
        <v>3</v>
      </c>
      <c r="B192" s="164">
        <v>1</v>
      </c>
      <c r="C192" s="164">
        <v>1</v>
      </c>
      <c r="D192" s="164">
        <v>2</v>
      </c>
      <c r="E192" s="164">
        <v>1</v>
      </c>
      <c r="F192" s="171"/>
      <c r="G192" s="164" t="s">
        <v>400</v>
      </c>
      <c r="H192" s="159">
        <v>159</v>
      </c>
      <c r="I192" s="199">
        <f>SUM(I193:I195)</f>
        <v>0</v>
      </c>
      <c r="J192" s="199">
        <f>SUM(J193:J195)</f>
        <v>0</v>
      </c>
      <c r="K192" s="199">
        <f>SUM(K193:K195)</f>
        <v>0</v>
      </c>
      <c r="L192" s="199">
        <f>SUM(L193:L195)</f>
        <v>0</v>
      </c>
    </row>
    <row r="193" spans="1:12" ht="27" hidden="1" customHeight="1">
      <c r="A193" s="164">
        <v>3</v>
      </c>
      <c r="B193" s="164">
        <v>1</v>
      </c>
      <c r="C193" s="164">
        <v>1</v>
      </c>
      <c r="D193" s="164">
        <v>2</v>
      </c>
      <c r="E193" s="164">
        <v>1</v>
      </c>
      <c r="F193" s="171">
        <v>1</v>
      </c>
      <c r="G193" s="164" t="s">
        <v>401</v>
      </c>
      <c r="H193" s="159">
        <v>160</v>
      </c>
      <c r="I193" s="200"/>
      <c r="J193" s="200"/>
      <c r="K193" s="200"/>
      <c r="L193" s="200"/>
    </row>
    <row r="194" spans="1:12" ht="27" hidden="1" customHeight="1">
      <c r="A194" s="164">
        <v>3</v>
      </c>
      <c r="B194" s="164">
        <v>1</v>
      </c>
      <c r="C194" s="164">
        <v>1</v>
      </c>
      <c r="D194" s="164">
        <v>2</v>
      </c>
      <c r="E194" s="164">
        <v>1</v>
      </c>
      <c r="F194" s="171">
        <v>2</v>
      </c>
      <c r="G194" s="164" t="s">
        <v>402</v>
      </c>
      <c r="H194" s="159">
        <v>161</v>
      </c>
      <c r="I194" s="200"/>
      <c r="J194" s="200"/>
      <c r="K194" s="200"/>
      <c r="L194" s="200"/>
    </row>
    <row r="195" spans="1:12" ht="26.25" hidden="1" customHeight="1">
      <c r="A195" s="164">
        <v>3</v>
      </c>
      <c r="B195" s="164">
        <v>1</v>
      </c>
      <c r="C195" s="164">
        <v>1</v>
      </c>
      <c r="D195" s="164">
        <v>2</v>
      </c>
      <c r="E195" s="164">
        <v>1</v>
      </c>
      <c r="F195" s="171">
        <v>3</v>
      </c>
      <c r="G195" s="164" t="s">
        <v>403</v>
      </c>
      <c r="H195" s="159">
        <v>162</v>
      </c>
      <c r="I195" s="200"/>
      <c r="J195" s="200"/>
      <c r="K195" s="200"/>
      <c r="L195" s="200"/>
    </row>
    <row r="196" spans="1:12" ht="27.75" customHeight="1">
      <c r="A196" s="164">
        <v>3</v>
      </c>
      <c r="B196" s="164">
        <v>1</v>
      </c>
      <c r="C196" s="164">
        <v>1</v>
      </c>
      <c r="D196" s="164">
        <v>3</v>
      </c>
      <c r="E196" s="164"/>
      <c r="F196" s="171"/>
      <c r="G196" s="164" t="s">
        <v>404</v>
      </c>
      <c r="H196" s="159">
        <v>163</v>
      </c>
      <c r="I196" s="199">
        <f>I197</f>
        <v>2154000</v>
      </c>
      <c r="J196" s="199">
        <f>J197</f>
        <v>26800</v>
      </c>
      <c r="K196" s="199">
        <f>K197</f>
        <v>1099</v>
      </c>
      <c r="L196" s="199">
        <f>L197</f>
        <v>1099</v>
      </c>
    </row>
    <row r="197" spans="1:12" ht="23.25" customHeight="1">
      <c r="A197" s="164">
        <v>3</v>
      </c>
      <c r="B197" s="164">
        <v>1</v>
      </c>
      <c r="C197" s="164">
        <v>1</v>
      </c>
      <c r="D197" s="164">
        <v>3</v>
      </c>
      <c r="E197" s="164">
        <v>1</v>
      </c>
      <c r="F197" s="171"/>
      <c r="G197" s="164" t="s">
        <v>404</v>
      </c>
      <c r="H197" s="159">
        <v>164</v>
      </c>
      <c r="I197" s="199">
        <f>SUM(I198:I201)</f>
        <v>2154000</v>
      </c>
      <c r="J197" s="199">
        <f>J198+J199+J201</f>
        <v>26800</v>
      </c>
      <c r="K197" s="199">
        <f>SUM(K198:K201)</f>
        <v>1099</v>
      </c>
      <c r="L197" s="199">
        <f>SUM(L198:L201)</f>
        <v>1099</v>
      </c>
    </row>
    <row r="198" spans="1:12" ht="23.25" customHeight="1">
      <c r="A198" s="164">
        <v>3</v>
      </c>
      <c r="B198" s="164">
        <v>1</v>
      </c>
      <c r="C198" s="164">
        <v>1</v>
      </c>
      <c r="D198" s="164">
        <v>3</v>
      </c>
      <c r="E198" s="164">
        <v>1</v>
      </c>
      <c r="F198" s="171">
        <v>1</v>
      </c>
      <c r="G198" s="164" t="s">
        <v>405</v>
      </c>
      <c r="H198" s="159">
        <v>165</v>
      </c>
      <c r="I198" s="200">
        <v>100000</v>
      </c>
      <c r="J198" s="200">
        <v>0</v>
      </c>
      <c r="K198" s="200"/>
      <c r="L198" s="200"/>
    </row>
    <row r="199" spans="1:12" ht="29.25" customHeight="1">
      <c r="A199" s="164">
        <v>3</v>
      </c>
      <c r="B199" s="164">
        <v>1</v>
      </c>
      <c r="C199" s="164">
        <v>1</v>
      </c>
      <c r="D199" s="164">
        <v>3</v>
      </c>
      <c r="E199" s="164">
        <v>1</v>
      </c>
      <c r="F199" s="171">
        <v>2</v>
      </c>
      <c r="G199" s="164" t="s">
        <v>406</v>
      </c>
      <c r="H199" s="159">
        <v>166</v>
      </c>
      <c r="I199" s="200">
        <v>107000</v>
      </c>
      <c r="J199" s="200">
        <v>26800</v>
      </c>
      <c r="K199" s="200">
        <v>1099</v>
      </c>
      <c r="L199" s="200">
        <v>1099</v>
      </c>
    </row>
    <row r="200" spans="1:12" ht="27" hidden="1" customHeight="1">
      <c r="A200" s="164">
        <v>3</v>
      </c>
      <c r="B200" s="164">
        <v>1</v>
      </c>
      <c r="C200" s="164">
        <v>1</v>
      </c>
      <c r="D200" s="164">
        <v>3</v>
      </c>
      <c r="E200" s="164">
        <v>1</v>
      </c>
      <c r="F200" s="171">
        <v>3</v>
      </c>
      <c r="G200" s="164" t="s">
        <v>407</v>
      </c>
      <c r="H200" s="159">
        <v>167</v>
      </c>
      <c r="I200" s="200"/>
      <c r="J200" s="200"/>
      <c r="K200" s="200"/>
      <c r="L200" s="200"/>
    </row>
    <row r="201" spans="1:12" ht="25.8">
      <c r="A201" s="164">
        <v>3</v>
      </c>
      <c r="B201" s="164">
        <v>1</v>
      </c>
      <c r="C201" s="164">
        <v>1</v>
      </c>
      <c r="D201" s="164">
        <v>3</v>
      </c>
      <c r="E201" s="164">
        <v>1</v>
      </c>
      <c r="F201" s="171">
        <v>4</v>
      </c>
      <c r="G201" s="173" t="s">
        <v>408</v>
      </c>
      <c r="H201" s="159">
        <v>168</v>
      </c>
      <c r="I201" s="200">
        <v>1947000</v>
      </c>
      <c r="J201" s="200">
        <v>0</v>
      </c>
      <c r="K201" s="200"/>
      <c r="L201" s="200"/>
    </row>
    <row r="202" spans="1:12" ht="27" hidden="1" customHeight="1">
      <c r="A202" s="164">
        <v>3</v>
      </c>
      <c r="B202" s="164">
        <v>1</v>
      </c>
      <c r="C202" s="164">
        <v>1</v>
      </c>
      <c r="D202" s="164">
        <v>4</v>
      </c>
      <c r="E202" s="164"/>
      <c r="F202" s="171"/>
      <c r="G202" s="164" t="s">
        <v>409</v>
      </c>
      <c r="H202" s="159">
        <v>169</v>
      </c>
      <c r="I202" s="199">
        <f>I203</f>
        <v>0</v>
      </c>
      <c r="J202" s="199">
        <f>J203</f>
        <v>0</v>
      </c>
      <c r="K202" s="199">
        <f>K203</f>
        <v>0</v>
      </c>
      <c r="L202" s="199">
        <f>L203</f>
        <v>0</v>
      </c>
    </row>
    <row r="203" spans="1:12" ht="27.75" hidden="1" customHeight="1">
      <c r="A203" s="164">
        <v>3</v>
      </c>
      <c r="B203" s="164">
        <v>1</v>
      </c>
      <c r="C203" s="164">
        <v>1</v>
      </c>
      <c r="D203" s="164">
        <v>4</v>
      </c>
      <c r="E203" s="164">
        <v>1</v>
      </c>
      <c r="F203" s="171"/>
      <c r="G203" s="164" t="s">
        <v>409</v>
      </c>
      <c r="H203" s="159">
        <v>170</v>
      </c>
      <c r="I203" s="199">
        <f>SUM(I204:I206)</f>
        <v>0</v>
      </c>
      <c r="J203" s="199">
        <f>SUM(J204:J206)</f>
        <v>0</v>
      </c>
      <c r="K203" s="199">
        <f>SUM(K204:K206)</f>
        <v>0</v>
      </c>
      <c r="L203" s="199">
        <f>SUM(L204:L206)</f>
        <v>0</v>
      </c>
    </row>
    <row r="204" spans="1:12" ht="24.75" hidden="1" customHeight="1">
      <c r="A204" s="164">
        <v>3</v>
      </c>
      <c r="B204" s="164">
        <v>1</v>
      </c>
      <c r="C204" s="164">
        <v>1</v>
      </c>
      <c r="D204" s="164">
        <v>4</v>
      </c>
      <c r="E204" s="164">
        <v>1</v>
      </c>
      <c r="F204" s="171">
        <v>1</v>
      </c>
      <c r="G204" s="164" t="s">
        <v>410</v>
      </c>
      <c r="H204" s="159">
        <v>171</v>
      </c>
      <c r="I204" s="200"/>
      <c r="J204" s="200"/>
      <c r="K204" s="200"/>
      <c r="L204" s="200"/>
    </row>
    <row r="205" spans="1:12" ht="25.5" hidden="1" customHeight="1">
      <c r="A205" s="164">
        <v>3</v>
      </c>
      <c r="B205" s="164">
        <v>1</v>
      </c>
      <c r="C205" s="164">
        <v>1</v>
      </c>
      <c r="D205" s="164">
        <v>4</v>
      </c>
      <c r="E205" s="164">
        <v>1</v>
      </c>
      <c r="F205" s="171">
        <v>2</v>
      </c>
      <c r="G205" s="164" t="s">
        <v>411</v>
      </c>
      <c r="H205" s="159">
        <v>172</v>
      </c>
      <c r="I205" s="200"/>
      <c r="J205" s="200"/>
      <c r="K205" s="200"/>
      <c r="L205" s="200"/>
    </row>
    <row r="206" spans="1:12" ht="31.5" hidden="1" customHeight="1">
      <c r="A206" s="164">
        <v>3</v>
      </c>
      <c r="B206" s="164">
        <v>1</v>
      </c>
      <c r="C206" s="164">
        <v>1</v>
      </c>
      <c r="D206" s="164">
        <v>4</v>
      </c>
      <c r="E206" s="164">
        <v>1</v>
      </c>
      <c r="F206" s="171">
        <v>3</v>
      </c>
      <c r="G206" s="164" t="s">
        <v>412</v>
      </c>
      <c r="H206" s="159">
        <v>173</v>
      </c>
      <c r="I206" s="200"/>
      <c r="J206" s="200"/>
      <c r="K206" s="200"/>
      <c r="L206" s="200"/>
    </row>
    <row r="207" spans="1:12" ht="25.5" hidden="1" customHeight="1">
      <c r="A207" s="164">
        <v>3</v>
      </c>
      <c r="B207" s="164">
        <v>1</v>
      </c>
      <c r="C207" s="164">
        <v>1</v>
      </c>
      <c r="D207" s="164">
        <v>5</v>
      </c>
      <c r="E207" s="164"/>
      <c r="F207" s="171"/>
      <c r="G207" s="164" t="s">
        <v>413</v>
      </c>
      <c r="H207" s="159">
        <v>174</v>
      </c>
      <c r="I207" s="199">
        <f>I208</f>
        <v>0</v>
      </c>
      <c r="J207" s="199">
        <f t="shared" ref="J207:L208" si="19">J208</f>
        <v>0</v>
      </c>
      <c r="K207" s="199">
        <f t="shared" si="19"/>
        <v>0</v>
      </c>
      <c r="L207" s="199">
        <f t="shared" si="19"/>
        <v>0</v>
      </c>
    </row>
    <row r="208" spans="1:12" ht="26.25" hidden="1" customHeight="1">
      <c r="A208" s="164">
        <v>3</v>
      </c>
      <c r="B208" s="164">
        <v>1</v>
      </c>
      <c r="C208" s="164">
        <v>1</v>
      </c>
      <c r="D208" s="164">
        <v>5</v>
      </c>
      <c r="E208" s="164">
        <v>1</v>
      </c>
      <c r="F208" s="171"/>
      <c r="G208" s="164" t="s">
        <v>413</v>
      </c>
      <c r="H208" s="159">
        <v>175</v>
      </c>
      <c r="I208" s="199">
        <f>I209</f>
        <v>0</v>
      </c>
      <c r="J208" s="199">
        <f t="shared" si="19"/>
        <v>0</v>
      </c>
      <c r="K208" s="199">
        <f t="shared" si="19"/>
        <v>0</v>
      </c>
      <c r="L208" s="199">
        <f t="shared" si="19"/>
        <v>0</v>
      </c>
    </row>
    <row r="209" spans="1:16" ht="27" hidden="1" customHeight="1">
      <c r="A209" s="164">
        <v>3</v>
      </c>
      <c r="B209" s="164">
        <v>1</v>
      </c>
      <c r="C209" s="164">
        <v>1</v>
      </c>
      <c r="D209" s="164">
        <v>5</v>
      </c>
      <c r="E209" s="164">
        <v>1</v>
      </c>
      <c r="F209" s="171">
        <v>1</v>
      </c>
      <c r="G209" s="164" t="s">
        <v>413</v>
      </c>
      <c r="H209" s="159">
        <v>176</v>
      </c>
      <c r="I209" s="200"/>
      <c r="J209" s="200"/>
      <c r="K209" s="200"/>
      <c r="L209" s="200"/>
    </row>
    <row r="210" spans="1:16" ht="26.25" customHeight="1">
      <c r="A210" s="164">
        <v>3</v>
      </c>
      <c r="B210" s="164">
        <v>1</v>
      </c>
      <c r="C210" s="164">
        <v>2</v>
      </c>
      <c r="D210" s="164"/>
      <c r="E210" s="164"/>
      <c r="F210" s="171"/>
      <c r="G210" s="164" t="s">
        <v>414</v>
      </c>
      <c r="H210" s="159">
        <v>177</v>
      </c>
      <c r="I210" s="199">
        <f>I211</f>
        <v>5736280</v>
      </c>
      <c r="J210" s="199">
        <f t="shared" ref="I210:L211" si="20">J211</f>
        <v>1455300</v>
      </c>
      <c r="K210" s="199">
        <f t="shared" si="20"/>
        <v>355900.92</v>
      </c>
      <c r="L210" s="199">
        <f t="shared" si="20"/>
        <v>355900.92</v>
      </c>
    </row>
    <row r="211" spans="1:16" ht="25.5" customHeight="1">
      <c r="A211" s="164">
        <v>3</v>
      </c>
      <c r="B211" s="164">
        <v>1</v>
      </c>
      <c r="C211" s="164">
        <v>2</v>
      </c>
      <c r="D211" s="164">
        <v>1</v>
      </c>
      <c r="E211" s="164"/>
      <c r="F211" s="171"/>
      <c r="G211" s="164" t="s">
        <v>414</v>
      </c>
      <c r="H211" s="159">
        <v>178</v>
      </c>
      <c r="I211" s="199">
        <f t="shared" si="20"/>
        <v>5736280</v>
      </c>
      <c r="J211" s="199">
        <f t="shared" si="20"/>
        <v>1455300</v>
      </c>
      <c r="K211" s="199">
        <f t="shared" si="20"/>
        <v>355900.92</v>
      </c>
      <c r="L211" s="199">
        <f t="shared" si="20"/>
        <v>355900.92</v>
      </c>
    </row>
    <row r="212" spans="1:16" ht="26.25" customHeight="1">
      <c r="A212" s="164">
        <v>3</v>
      </c>
      <c r="B212" s="164">
        <v>1</v>
      </c>
      <c r="C212" s="164">
        <v>2</v>
      </c>
      <c r="D212" s="164">
        <v>1</v>
      </c>
      <c r="E212" s="164">
        <v>1</v>
      </c>
      <c r="F212" s="171"/>
      <c r="G212" s="164" t="s">
        <v>414</v>
      </c>
      <c r="H212" s="159">
        <v>179</v>
      </c>
      <c r="I212" s="199">
        <f>SUM(I213:I216)</f>
        <v>5736280</v>
      </c>
      <c r="J212" s="199">
        <f>SUM(J213:J216)</f>
        <v>1455300</v>
      </c>
      <c r="K212" s="199">
        <f>SUM(K213:K216)</f>
        <v>355900.92</v>
      </c>
      <c r="L212" s="199">
        <f>SUM(L213:L216)</f>
        <v>355900.92</v>
      </c>
    </row>
    <row r="213" spans="1:16" ht="41.25" customHeight="1">
      <c r="A213" s="164">
        <v>3</v>
      </c>
      <c r="B213" s="164">
        <v>1</v>
      </c>
      <c r="C213" s="164">
        <v>2</v>
      </c>
      <c r="D213" s="164">
        <v>1</v>
      </c>
      <c r="E213" s="164">
        <v>1</v>
      </c>
      <c r="F213" s="171">
        <v>2</v>
      </c>
      <c r="G213" s="164" t="s">
        <v>415</v>
      </c>
      <c r="H213" s="159">
        <v>180</v>
      </c>
      <c r="I213" s="200">
        <v>5736280</v>
      </c>
      <c r="J213" s="200">
        <v>1455300</v>
      </c>
      <c r="K213" s="200">
        <v>355900.92</v>
      </c>
      <c r="L213" s="200">
        <v>355900.92</v>
      </c>
    </row>
    <row r="214" spans="1:16" ht="26.25" hidden="1" customHeight="1">
      <c r="A214" s="164">
        <v>3</v>
      </c>
      <c r="B214" s="164">
        <v>1</v>
      </c>
      <c r="C214" s="164">
        <v>2</v>
      </c>
      <c r="D214" s="164">
        <v>1</v>
      </c>
      <c r="E214" s="164">
        <v>1</v>
      </c>
      <c r="F214" s="171">
        <v>3</v>
      </c>
      <c r="G214" s="164" t="s">
        <v>416</v>
      </c>
      <c r="H214" s="159">
        <v>181</v>
      </c>
      <c r="I214" s="167"/>
      <c r="J214" s="167"/>
      <c r="K214" s="167"/>
      <c r="L214" s="167"/>
    </row>
    <row r="215" spans="1:16" ht="27.75" hidden="1" customHeight="1">
      <c r="A215" s="164">
        <v>3</v>
      </c>
      <c r="B215" s="164">
        <v>1</v>
      </c>
      <c r="C215" s="164">
        <v>2</v>
      </c>
      <c r="D215" s="164">
        <v>1</v>
      </c>
      <c r="E215" s="164">
        <v>1</v>
      </c>
      <c r="F215" s="171">
        <v>4</v>
      </c>
      <c r="G215" s="164" t="s">
        <v>417</v>
      </c>
      <c r="H215" s="159">
        <v>182</v>
      </c>
      <c r="I215" s="167"/>
      <c r="J215" s="167"/>
      <c r="K215" s="167"/>
      <c r="L215" s="167"/>
    </row>
    <row r="216" spans="1:16" ht="27" hidden="1" customHeight="1">
      <c r="A216" s="164">
        <v>3</v>
      </c>
      <c r="B216" s="164">
        <v>1</v>
      </c>
      <c r="C216" s="164">
        <v>2</v>
      </c>
      <c r="D216" s="164">
        <v>1</v>
      </c>
      <c r="E216" s="164">
        <v>1</v>
      </c>
      <c r="F216" s="171">
        <v>5</v>
      </c>
      <c r="G216" s="164" t="s">
        <v>418</v>
      </c>
      <c r="H216" s="159">
        <v>183</v>
      </c>
      <c r="I216" s="167"/>
      <c r="J216" s="167"/>
      <c r="K216" s="167"/>
      <c r="L216" s="167"/>
    </row>
    <row r="217" spans="1:16" ht="29.25" hidden="1" customHeight="1">
      <c r="A217" s="164">
        <v>3</v>
      </c>
      <c r="B217" s="164">
        <v>1</v>
      </c>
      <c r="C217" s="164">
        <v>3</v>
      </c>
      <c r="D217" s="164"/>
      <c r="E217" s="164"/>
      <c r="F217" s="171"/>
      <c r="G217" s="164" t="s">
        <v>419</v>
      </c>
      <c r="H217" s="159">
        <v>184</v>
      </c>
      <c r="I217" s="162">
        <f>SUM(I218+I221)</f>
        <v>0</v>
      </c>
      <c r="J217" s="162">
        <f>SUM(J218+J221)</f>
        <v>0</v>
      </c>
      <c r="K217" s="162">
        <f>SUM(K218+K221)</f>
        <v>0</v>
      </c>
      <c r="L217" s="162">
        <f>SUM(L218+L221)</f>
        <v>0</v>
      </c>
    </row>
    <row r="218" spans="1:16" ht="27.75" hidden="1" customHeight="1">
      <c r="A218" s="164">
        <v>3</v>
      </c>
      <c r="B218" s="164">
        <v>1</v>
      </c>
      <c r="C218" s="164">
        <v>3</v>
      </c>
      <c r="D218" s="164">
        <v>1</v>
      </c>
      <c r="E218" s="164"/>
      <c r="F218" s="171"/>
      <c r="G218" s="164" t="s">
        <v>420</v>
      </c>
      <c r="H218" s="159">
        <v>185</v>
      </c>
      <c r="I218" s="162">
        <f>I219</f>
        <v>0</v>
      </c>
      <c r="J218" s="162">
        <f t="shared" ref="I218:L219" si="21">J219</f>
        <v>0</v>
      </c>
      <c r="K218" s="162">
        <f t="shared" si="21"/>
        <v>0</v>
      </c>
      <c r="L218" s="162">
        <f t="shared" si="21"/>
        <v>0</v>
      </c>
    </row>
    <row r="219" spans="1:16" ht="30.75" hidden="1" customHeight="1">
      <c r="A219" s="164">
        <v>3</v>
      </c>
      <c r="B219" s="164">
        <v>1</v>
      </c>
      <c r="C219" s="164">
        <v>3</v>
      </c>
      <c r="D219" s="164">
        <v>1</v>
      </c>
      <c r="E219" s="164">
        <v>1</v>
      </c>
      <c r="F219" s="171"/>
      <c r="G219" s="164" t="s">
        <v>420</v>
      </c>
      <c r="H219" s="159">
        <v>186</v>
      </c>
      <c r="I219" s="162">
        <f t="shared" si="21"/>
        <v>0</v>
      </c>
      <c r="J219" s="162">
        <f t="shared" si="21"/>
        <v>0</v>
      </c>
      <c r="K219" s="162">
        <f t="shared" si="21"/>
        <v>0</v>
      </c>
      <c r="L219" s="162">
        <f t="shared" si="21"/>
        <v>0</v>
      </c>
    </row>
    <row r="220" spans="1:16" ht="27.75" hidden="1" customHeight="1">
      <c r="A220" s="164">
        <v>3</v>
      </c>
      <c r="B220" s="164">
        <v>1</v>
      </c>
      <c r="C220" s="164">
        <v>3</v>
      </c>
      <c r="D220" s="164">
        <v>1</v>
      </c>
      <c r="E220" s="164">
        <v>1</v>
      </c>
      <c r="F220" s="171">
        <v>1</v>
      </c>
      <c r="G220" s="164" t="s">
        <v>420</v>
      </c>
      <c r="H220" s="159">
        <v>187</v>
      </c>
      <c r="I220" s="167"/>
      <c r="J220" s="167"/>
      <c r="K220" s="167"/>
      <c r="L220" s="167"/>
    </row>
    <row r="221" spans="1:16" ht="30.75" hidden="1" customHeight="1">
      <c r="A221" s="164">
        <v>3</v>
      </c>
      <c r="B221" s="164">
        <v>1</v>
      </c>
      <c r="C221" s="164">
        <v>3</v>
      </c>
      <c r="D221" s="164">
        <v>2</v>
      </c>
      <c r="E221" s="164"/>
      <c r="F221" s="171"/>
      <c r="G221" s="164" t="s">
        <v>421</v>
      </c>
      <c r="H221" s="159">
        <v>188</v>
      </c>
      <c r="I221" s="162">
        <f>I222</f>
        <v>0</v>
      </c>
      <c r="J221" s="162">
        <f>J222</f>
        <v>0</v>
      </c>
      <c r="K221" s="162">
        <f>K222</f>
        <v>0</v>
      </c>
      <c r="L221" s="162">
        <f>L222</f>
        <v>0</v>
      </c>
    </row>
    <row r="222" spans="1:16" ht="27" hidden="1" customHeight="1">
      <c r="A222" s="164">
        <v>3</v>
      </c>
      <c r="B222" s="164">
        <v>1</v>
      </c>
      <c r="C222" s="164">
        <v>3</v>
      </c>
      <c r="D222" s="164">
        <v>2</v>
      </c>
      <c r="E222" s="164">
        <v>1</v>
      </c>
      <c r="F222" s="171"/>
      <c r="G222" s="164" t="s">
        <v>421</v>
      </c>
      <c r="H222" s="159">
        <v>189</v>
      </c>
      <c r="I222" s="162">
        <f t="shared" ref="I222:P222" si="22">SUM(I223:I228)</f>
        <v>0</v>
      </c>
      <c r="J222" s="162">
        <f t="shared" si="22"/>
        <v>0</v>
      </c>
      <c r="K222" s="162">
        <f t="shared" si="22"/>
        <v>0</v>
      </c>
      <c r="L222" s="162">
        <f t="shared" si="22"/>
        <v>0</v>
      </c>
      <c r="M222" s="175">
        <f t="shared" si="22"/>
        <v>0</v>
      </c>
      <c r="N222" s="175">
        <f t="shared" si="22"/>
        <v>0</v>
      </c>
      <c r="O222" s="175">
        <f t="shared" si="22"/>
        <v>0</v>
      </c>
      <c r="P222" s="175">
        <f t="shared" si="22"/>
        <v>0</v>
      </c>
    </row>
    <row r="223" spans="1:16" ht="24.75" hidden="1" customHeight="1">
      <c r="A223" s="164">
        <v>3</v>
      </c>
      <c r="B223" s="164">
        <v>1</v>
      </c>
      <c r="C223" s="164">
        <v>3</v>
      </c>
      <c r="D223" s="164">
        <v>2</v>
      </c>
      <c r="E223" s="164">
        <v>1</v>
      </c>
      <c r="F223" s="171">
        <v>1</v>
      </c>
      <c r="G223" s="164" t="s">
        <v>422</v>
      </c>
      <c r="H223" s="159">
        <v>190</v>
      </c>
      <c r="I223" s="167"/>
      <c r="J223" s="167"/>
      <c r="K223" s="167"/>
      <c r="L223" s="167"/>
    </row>
    <row r="224" spans="1:16" ht="26.25" hidden="1" customHeight="1">
      <c r="A224" s="164">
        <v>3</v>
      </c>
      <c r="B224" s="164">
        <v>1</v>
      </c>
      <c r="C224" s="164">
        <v>3</v>
      </c>
      <c r="D224" s="164">
        <v>2</v>
      </c>
      <c r="E224" s="164">
        <v>1</v>
      </c>
      <c r="F224" s="171">
        <v>2</v>
      </c>
      <c r="G224" s="164" t="s">
        <v>423</v>
      </c>
      <c r="H224" s="159">
        <v>191</v>
      </c>
      <c r="I224" s="167"/>
      <c r="J224" s="167"/>
      <c r="K224" s="167"/>
      <c r="L224" s="167"/>
    </row>
    <row r="225" spans="1:12" ht="26.25" hidden="1" customHeight="1">
      <c r="A225" s="164">
        <v>3</v>
      </c>
      <c r="B225" s="164">
        <v>1</v>
      </c>
      <c r="C225" s="164">
        <v>3</v>
      </c>
      <c r="D225" s="164">
        <v>2</v>
      </c>
      <c r="E225" s="164">
        <v>1</v>
      </c>
      <c r="F225" s="171">
        <v>3</v>
      </c>
      <c r="G225" s="164" t="s">
        <v>424</v>
      </c>
      <c r="H225" s="159">
        <v>192</v>
      </c>
      <c r="I225" s="167"/>
      <c r="J225" s="167"/>
      <c r="K225" s="167"/>
      <c r="L225" s="167"/>
    </row>
    <row r="226" spans="1:12" ht="27.75" hidden="1" customHeight="1">
      <c r="A226" s="164">
        <v>3</v>
      </c>
      <c r="B226" s="164">
        <v>1</v>
      </c>
      <c r="C226" s="164">
        <v>3</v>
      </c>
      <c r="D226" s="164">
        <v>2</v>
      </c>
      <c r="E226" s="164">
        <v>1</v>
      </c>
      <c r="F226" s="171">
        <v>4</v>
      </c>
      <c r="G226" s="164" t="s">
        <v>425</v>
      </c>
      <c r="H226" s="159">
        <v>193</v>
      </c>
      <c r="I226" s="167"/>
      <c r="J226" s="167"/>
      <c r="K226" s="167"/>
      <c r="L226" s="167"/>
    </row>
    <row r="227" spans="1:12" ht="29.25" hidden="1" customHeight="1">
      <c r="A227" s="164">
        <v>3</v>
      </c>
      <c r="B227" s="164">
        <v>1</v>
      </c>
      <c r="C227" s="164">
        <v>3</v>
      </c>
      <c r="D227" s="164">
        <v>2</v>
      </c>
      <c r="E227" s="164">
        <v>1</v>
      </c>
      <c r="F227" s="171">
        <v>5</v>
      </c>
      <c r="G227" s="164" t="s">
        <v>426</v>
      </c>
      <c r="H227" s="159">
        <v>194</v>
      </c>
      <c r="I227" s="167"/>
      <c r="J227" s="167"/>
      <c r="K227" s="167"/>
      <c r="L227" s="167"/>
    </row>
    <row r="228" spans="1:12" ht="25.5" hidden="1" customHeight="1">
      <c r="A228" s="164">
        <v>3</v>
      </c>
      <c r="B228" s="164">
        <v>1</v>
      </c>
      <c r="C228" s="164">
        <v>3</v>
      </c>
      <c r="D228" s="164">
        <v>2</v>
      </c>
      <c r="E228" s="164">
        <v>1</v>
      </c>
      <c r="F228" s="171">
        <v>6</v>
      </c>
      <c r="G228" s="164" t="s">
        <v>421</v>
      </c>
      <c r="H228" s="159">
        <v>195</v>
      </c>
      <c r="I228" s="167"/>
      <c r="J228" s="167"/>
      <c r="K228" s="167"/>
      <c r="L228" s="167"/>
    </row>
    <row r="229" spans="1:12" ht="27" hidden="1" customHeight="1">
      <c r="A229" s="164">
        <v>3</v>
      </c>
      <c r="B229" s="164">
        <v>1</v>
      </c>
      <c r="C229" s="164">
        <v>4</v>
      </c>
      <c r="D229" s="164"/>
      <c r="E229" s="164"/>
      <c r="F229" s="171"/>
      <c r="G229" s="164" t="s">
        <v>427</v>
      </c>
      <c r="H229" s="159">
        <v>196</v>
      </c>
      <c r="I229" s="162">
        <f>I230</f>
        <v>0</v>
      </c>
      <c r="J229" s="162">
        <f t="shared" ref="J229:L231" si="23">J230</f>
        <v>0</v>
      </c>
      <c r="K229" s="162">
        <f t="shared" si="23"/>
        <v>0</v>
      </c>
      <c r="L229" s="162">
        <f t="shared" si="23"/>
        <v>0</v>
      </c>
    </row>
    <row r="230" spans="1:12" ht="27" hidden="1" customHeight="1">
      <c r="A230" s="164">
        <v>3</v>
      </c>
      <c r="B230" s="164">
        <v>1</v>
      </c>
      <c r="C230" s="164">
        <v>4</v>
      </c>
      <c r="D230" s="164">
        <v>1</v>
      </c>
      <c r="E230" s="164"/>
      <c r="F230" s="171"/>
      <c r="G230" s="164" t="s">
        <v>427</v>
      </c>
      <c r="H230" s="159">
        <v>197</v>
      </c>
      <c r="I230" s="162">
        <f>I231</f>
        <v>0</v>
      </c>
      <c r="J230" s="162">
        <f t="shared" si="23"/>
        <v>0</v>
      </c>
      <c r="K230" s="162">
        <f t="shared" si="23"/>
        <v>0</v>
      </c>
      <c r="L230" s="162">
        <f t="shared" si="23"/>
        <v>0</v>
      </c>
    </row>
    <row r="231" spans="1:12" ht="27.75" hidden="1" customHeight="1">
      <c r="A231" s="164">
        <v>3</v>
      </c>
      <c r="B231" s="164">
        <v>1</v>
      </c>
      <c r="C231" s="164">
        <v>4</v>
      </c>
      <c r="D231" s="164">
        <v>1</v>
      </c>
      <c r="E231" s="164">
        <v>1</v>
      </c>
      <c r="F231" s="171"/>
      <c r="G231" s="164" t="s">
        <v>428</v>
      </c>
      <c r="H231" s="159">
        <v>198</v>
      </c>
      <c r="I231" s="162">
        <f>I232</f>
        <v>0</v>
      </c>
      <c r="J231" s="162">
        <f t="shared" si="23"/>
        <v>0</v>
      </c>
      <c r="K231" s="162">
        <f t="shared" si="23"/>
        <v>0</v>
      </c>
      <c r="L231" s="162">
        <f t="shared" si="23"/>
        <v>0</v>
      </c>
    </row>
    <row r="232" spans="1:12" ht="27" hidden="1" customHeight="1">
      <c r="A232" s="164">
        <v>3</v>
      </c>
      <c r="B232" s="164">
        <v>1</v>
      </c>
      <c r="C232" s="164">
        <v>4</v>
      </c>
      <c r="D232" s="164">
        <v>1</v>
      </c>
      <c r="E232" s="164">
        <v>1</v>
      </c>
      <c r="F232" s="171">
        <v>1</v>
      </c>
      <c r="G232" s="164" t="s">
        <v>428</v>
      </c>
      <c r="H232" s="159">
        <v>199</v>
      </c>
      <c r="I232" s="167"/>
      <c r="J232" s="167"/>
      <c r="K232" s="167"/>
      <c r="L232" s="167"/>
    </row>
    <row r="233" spans="1:12" ht="26.25" hidden="1" customHeight="1">
      <c r="A233" s="164">
        <v>3</v>
      </c>
      <c r="B233" s="164">
        <v>1</v>
      </c>
      <c r="C233" s="164">
        <v>5</v>
      </c>
      <c r="D233" s="164"/>
      <c r="E233" s="164"/>
      <c r="F233" s="171"/>
      <c r="G233" s="164" t="s">
        <v>429</v>
      </c>
      <c r="H233" s="159">
        <v>200</v>
      </c>
      <c r="I233" s="162">
        <f>I234</f>
        <v>0</v>
      </c>
      <c r="J233" s="162">
        <f t="shared" ref="J233:L234" si="24">J234</f>
        <v>0</v>
      </c>
      <c r="K233" s="162">
        <f t="shared" si="24"/>
        <v>0</v>
      </c>
      <c r="L233" s="162">
        <f t="shared" si="24"/>
        <v>0</v>
      </c>
    </row>
    <row r="234" spans="1:12" ht="30" hidden="1" customHeight="1">
      <c r="A234" s="164">
        <v>3</v>
      </c>
      <c r="B234" s="164">
        <v>1</v>
      </c>
      <c r="C234" s="164">
        <v>5</v>
      </c>
      <c r="D234" s="164">
        <v>1</v>
      </c>
      <c r="E234" s="164"/>
      <c r="F234" s="171"/>
      <c r="G234" s="164" t="s">
        <v>429</v>
      </c>
      <c r="H234" s="159">
        <v>201</v>
      </c>
      <c r="I234" s="162">
        <f>I235</f>
        <v>0</v>
      </c>
      <c r="J234" s="162">
        <f t="shared" si="24"/>
        <v>0</v>
      </c>
      <c r="K234" s="162">
        <f t="shared" si="24"/>
        <v>0</v>
      </c>
      <c r="L234" s="162">
        <f t="shared" si="24"/>
        <v>0</v>
      </c>
    </row>
    <row r="235" spans="1:12" ht="27" hidden="1" customHeight="1">
      <c r="A235" s="164">
        <v>3</v>
      </c>
      <c r="B235" s="164">
        <v>1</v>
      </c>
      <c r="C235" s="164">
        <v>5</v>
      </c>
      <c r="D235" s="164">
        <v>1</v>
      </c>
      <c r="E235" s="164">
        <v>1</v>
      </c>
      <c r="F235" s="171"/>
      <c r="G235" s="164" t="s">
        <v>429</v>
      </c>
      <c r="H235" s="159">
        <v>202</v>
      </c>
      <c r="I235" s="162">
        <f>SUM(I236:I238)</f>
        <v>0</v>
      </c>
      <c r="J235" s="162">
        <f>SUM(J236:J238)</f>
        <v>0</v>
      </c>
      <c r="K235" s="162">
        <f>SUM(K236:K238)</f>
        <v>0</v>
      </c>
      <c r="L235" s="162">
        <f>SUM(L236:L238)</f>
        <v>0</v>
      </c>
    </row>
    <row r="236" spans="1:12" ht="31.5" hidden="1" customHeight="1">
      <c r="A236" s="164">
        <v>3</v>
      </c>
      <c r="B236" s="164">
        <v>1</v>
      </c>
      <c r="C236" s="164">
        <v>5</v>
      </c>
      <c r="D236" s="164">
        <v>1</v>
      </c>
      <c r="E236" s="164">
        <v>1</v>
      </c>
      <c r="F236" s="171">
        <v>1</v>
      </c>
      <c r="G236" s="195" t="s">
        <v>430</v>
      </c>
      <c r="H236" s="159">
        <v>203</v>
      </c>
      <c r="I236" s="167"/>
      <c r="J236" s="167"/>
      <c r="K236" s="167"/>
      <c r="L236" s="167"/>
    </row>
    <row r="237" spans="1:12" ht="25.5" hidden="1" customHeight="1">
      <c r="A237" s="164">
        <v>3</v>
      </c>
      <c r="B237" s="164">
        <v>1</v>
      </c>
      <c r="C237" s="164">
        <v>5</v>
      </c>
      <c r="D237" s="164">
        <v>1</v>
      </c>
      <c r="E237" s="164">
        <v>1</v>
      </c>
      <c r="F237" s="171">
        <v>2</v>
      </c>
      <c r="G237" s="195" t="s">
        <v>431</v>
      </c>
      <c r="H237" s="159">
        <v>204</v>
      </c>
      <c r="I237" s="167"/>
      <c r="J237" s="167"/>
      <c r="K237" s="167"/>
      <c r="L237" s="167"/>
    </row>
    <row r="238" spans="1:12" ht="28.5" hidden="1" customHeight="1">
      <c r="A238" s="164">
        <v>3</v>
      </c>
      <c r="B238" s="164">
        <v>1</v>
      </c>
      <c r="C238" s="164">
        <v>5</v>
      </c>
      <c r="D238" s="164">
        <v>1</v>
      </c>
      <c r="E238" s="164">
        <v>1</v>
      </c>
      <c r="F238" s="171">
        <v>3</v>
      </c>
      <c r="G238" s="195" t="s">
        <v>432</v>
      </c>
      <c r="H238" s="159">
        <v>205</v>
      </c>
      <c r="I238" s="167"/>
      <c r="J238" s="167"/>
      <c r="K238" s="167"/>
      <c r="L238" s="167"/>
    </row>
    <row r="239" spans="1:12" ht="41.25" hidden="1" customHeight="1">
      <c r="A239" s="161">
        <v>3</v>
      </c>
      <c r="B239" s="161">
        <v>2</v>
      </c>
      <c r="C239" s="161"/>
      <c r="D239" s="161"/>
      <c r="E239" s="161"/>
      <c r="F239" s="172"/>
      <c r="G239" s="161" t="s">
        <v>433</v>
      </c>
      <c r="H239" s="159">
        <v>206</v>
      </c>
      <c r="I239" s="162">
        <f>SUM(I240+I272)</f>
        <v>0</v>
      </c>
      <c r="J239" s="162">
        <f>SUM(J240+J272)</f>
        <v>0</v>
      </c>
      <c r="K239" s="162">
        <f>SUM(K240+K272)</f>
        <v>0</v>
      </c>
      <c r="L239" s="162">
        <f>SUM(L240+L272)</f>
        <v>0</v>
      </c>
    </row>
    <row r="240" spans="1:12" ht="26.25" hidden="1" customHeight="1">
      <c r="A240" s="164">
        <v>3</v>
      </c>
      <c r="B240" s="164">
        <v>2</v>
      </c>
      <c r="C240" s="164">
        <v>1</v>
      </c>
      <c r="D240" s="164"/>
      <c r="E240" s="164"/>
      <c r="F240" s="171"/>
      <c r="G240" s="164" t="s">
        <v>434</v>
      </c>
      <c r="H240" s="159">
        <v>207</v>
      </c>
      <c r="I240" s="162">
        <f>SUM(I241+I250+I254+I258+I262+I265+I268)</f>
        <v>0</v>
      </c>
      <c r="J240" s="162">
        <f>SUM(J241+J250+J254+J258+J262+J265+J268)</f>
        <v>0</v>
      </c>
      <c r="K240" s="162">
        <f>SUM(K241+K250+K254+K258+K262+K265+K268)</f>
        <v>0</v>
      </c>
      <c r="L240" s="162">
        <f>SUM(L241+L250+L254+L258+L262+L265+L268)</f>
        <v>0</v>
      </c>
    </row>
    <row r="241" spans="1:12" ht="30" hidden="1" customHeight="1">
      <c r="A241" s="164">
        <v>3</v>
      </c>
      <c r="B241" s="164">
        <v>2</v>
      </c>
      <c r="C241" s="164">
        <v>1</v>
      </c>
      <c r="D241" s="164">
        <v>1</v>
      </c>
      <c r="E241" s="164"/>
      <c r="F241" s="171"/>
      <c r="G241" s="164" t="s">
        <v>435</v>
      </c>
      <c r="H241" s="159">
        <v>208</v>
      </c>
      <c r="I241" s="162">
        <f>I242</f>
        <v>0</v>
      </c>
      <c r="J241" s="162">
        <f>J242</f>
        <v>0</v>
      </c>
      <c r="K241" s="162">
        <f>K242</f>
        <v>0</v>
      </c>
      <c r="L241" s="162">
        <f>L242</f>
        <v>0</v>
      </c>
    </row>
    <row r="242" spans="1:12" ht="27" hidden="1" customHeight="1">
      <c r="A242" s="164">
        <v>3</v>
      </c>
      <c r="B242" s="164">
        <v>2</v>
      </c>
      <c r="C242" s="164">
        <v>1</v>
      </c>
      <c r="D242" s="164">
        <v>1</v>
      </c>
      <c r="E242" s="164">
        <v>1</v>
      </c>
      <c r="F242" s="171"/>
      <c r="G242" s="164" t="s">
        <v>436</v>
      </c>
      <c r="H242" s="159">
        <v>209</v>
      </c>
      <c r="I242" s="162">
        <f>SUM(I243:I243)</f>
        <v>0</v>
      </c>
      <c r="J242" s="162">
        <f>SUM(J243:J243)</f>
        <v>0</v>
      </c>
      <c r="K242" s="162">
        <f>SUM(K243:K243)</f>
        <v>0</v>
      </c>
      <c r="L242" s="162">
        <f>SUM(L243:L243)</f>
        <v>0</v>
      </c>
    </row>
    <row r="243" spans="1:12" ht="25.5" hidden="1" customHeight="1">
      <c r="A243" s="164">
        <v>3</v>
      </c>
      <c r="B243" s="164">
        <v>2</v>
      </c>
      <c r="C243" s="164">
        <v>1</v>
      </c>
      <c r="D243" s="164">
        <v>1</v>
      </c>
      <c r="E243" s="164">
        <v>1</v>
      </c>
      <c r="F243" s="171">
        <v>1</v>
      </c>
      <c r="G243" s="164" t="s">
        <v>436</v>
      </c>
      <c r="H243" s="159">
        <v>210</v>
      </c>
      <c r="I243" s="167"/>
      <c r="J243" s="167"/>
      <c r="K243" s="167"/>
      <c r="L243" s="167"/>
    </row>
    <row r="244" spans="1:12" ht="25.5" hidden="1" customHeight="1">
      <c r="A244" s="164">
        <v>3</v>
      </c>
      <c r="B244" s="164">
        <v>2</v>
      </c>
      <c r="C244" s="164">
        <v>1</v>
      </c>
      <c r="D244" s="164">
        <v>1</v>
      </c>
      <c r="E244" s="164">
        <v>2</v>
      </c>
      <c r="F244" s="171"/>
      <c r="G244" s="164" t="s">
        <v>437</v>
      </c>
      <c r="H244" s="159">
        <v>211</v>
      </c>
      <c r="I244" s="162">
        <f>SUM(I245:I246)</f>
        <v>0</v>
      </c>
      <c r="J244" s="162">
        <f>SUM(J245:J246)</f>
        <v>0</v>
      </c>
      <c r="K244" s="162">
        <f>SUM(K245:K246)</f>
        <v>0</v>
      </c>
      <c r="L244" s="162">
        <f>SUM(L245:L246)</f>
        <v>0</v>
      </c>
    </row>
    <row r="245" spans="1:12" ht="24.75" hidden="1" customHeight="1">
      <c r="A245" s="164">
        <v>3</v>
      </c>
      <c r="B245" s="164">
        <v>2</v>
      </c>
      <c r="C245" s="164">
        <v>1</v>
      </c>
      <c r="D245" s="164">
        <v>1</v>
      </c>
      <c r="E245" s="164">
        <v>2</v>
      </c>
      <c r="F245" s="171">
        <v>1</v>
      </c>
      <c r="G245" s="164" t="s">
        <v>438</v>
      </c>
      <c r="H245" s="159">
        <v>212</v>
      </c>
      <c r="I245" s="167"/>
      <c r="J245" s="167"/>
      <c r="K245" s="167"/>
      <c r="L245" s="167"/>
    </row>
    <row r="246" spans="1:12" ht="25.5" hidden="1" customHeight="1">
      <c r="A246" s="164">
        <v>3</v>
      </c>
      <c r="B246" s="164">
        <v>2</v>
      </c>
      <c r="C246" s="164">
        <v>1</v>
      </c>
      <c r="D246" s="164">
        <v>1</v>
      </c>
      <c r="E246" s="164">
        <v>2</v>
      </c>
      <c r="F246" s="171">
        <v>2</v>
      </c>
      <c r="G246" s="164" t="s">
        <v>439</v>
      </c>
      <c r="H246" s="159">
        <v>213</v>
      </c>
      <c r="I246" s="167"/>
      <c r="J246" s="167"/>
      <c r="K246" s="167"/>
      <c r="L246" s="167"/>
    </row>
    <row r="247" spans="1:12" ht="25.5" hidden="1" customHeight="1">
      <c r="A247" s="164">
        <v>3</v>
      </c>
      <c r="B247" s="164">
        <v>2</v>
      </c>
      <c r="C247" s="164">
        <v>1</v>
      </c>
      <c r="D247" s="164">
        <v>1</v>
      </c>
      <c r="E247" s="164">
        <v>3</v>
      </c>
      <c r="F247" s="196"/>
      <c r="G247" s="164" t="s">
        <v>440</v>
      </c>
      <c r="H247" s="159">
        <v>214</v>
      </c>
      <c r="I247" s="162">
        <f>SUM(I248:I249)</f>
        <v>0</v>
      </c>
      <c r="J247" s="162">
        <f>SUM(J248:J249)</f>
        <v>0</v>
      </c>
      <c r="K247" s="162">
        <f>SUM(K248:K249)</f>
        <v>0</v>
      </c>
      <c r="L247" s="162">
        <f>SUM(L248:L249)</f>
        <v>0</v>
      </c>
    </row>
    <row r="248" spans="1:12" ht="29.25" hidden="1" customHeight="1">
      <c r="A248" s="164">
        <v>3</v>
      </c>
      <c r="B248" s="164">
        <v>2</v>
      </c>
      <c r="C248" s="164">
        <v>1</v>
      </c>
      <c r="D248" s="164">
        <v>1</v>
      </c>
      <c r="E248" s="164">
        <v>3</v>
      </c>
      <c r="F248" s="171">
        <v>1</v>
      </c>
      <c r="G248" s="164" t="s">
        <v>441</v>
      </c>
      <c r="H248" s="159">
        <v>215</v>
      </c>
      <c r="I248" s="167"/>
      <c r="J248" s="167"/>
      <c r="K248" s="167"/>
      <c r="L248" s="167"/>
    </row>
    <row r="249" spans="1:12" ht="25.5" hidden="1" customHeight="1">
      <c r="A249" s="164">
        <v>3</v>
      </c>
      <c r="B249" s="164">
        <v>2</v>
      </c>
      <c r="C249" s="164">
        <v>1</v>
      </c>
      <c r="D249" s="164">
        <v>1</v>
      </c>
      <c r="E249" s="164">
        <v>3</v>
      </c>
      <c r="F249" s="171">
        <v>2</v>
      </c>
      <c r="G249" s="164" t="s">
        <v>442</v>
      </c>
      <c r="H249" s="159">
        <v>216</v>
      </c>
      <c r="I249" s="167"/>
      <c r="J249" s="167"/>
      <c r="K249" s="167"/>
      <c r="L249" s="167"/>
    </row>
    <row r="250" spans="1:12" ht="27" hidden="1" customHeight="1">
      <c r="A250" s="164">
        <v>3</v>
      </c>
      <c r="B250" s="164">
        <v>2</v>
      </c>
      <c r="C250" s="164">
        <v>1</v>
      </c>
      <c r="D250" s="164">
        <v>2</v>
      </c>
      <c r="E250" s="164"/>
      <c r="F250" s="171"/>
      <c r="G250" s="164" t="s">
        <v>443</v>
      </c>
      <c r="H250" s="159">
        <v>217</v>
      </c>
      <c r="I250" s="162">
        <f>I251</f>
        <v>0</v>
      </c>
      <c r="J250" s="162">
        <f>J251</f>
        <v>0</v>
      </c>
      <c r="K250" s="162">
        <f>K251</f>
        <v>0</v>
      </c>
      <c r="L250" s="162">
        <f>L251</f>
        <v>0</v>
      </c>
    </row>
    <row r="251" spans="1:12" ht="27.75" hidden="1" customHeight="1">
      <c r="A251" s="164">
        <v>3</v>
      </c>
      <c r="B251" s="164">
        <v>2</v>
      </c>
      <c r="C251" s="164">
        <v>1</v>
      </c>
      <c r="D251" s="164">
        <v>2</v>
      </c>
      <c r="E251" s="164">
        <v>1</v>
      </c>
      <c r="F251" s="171"/>
      <c r="G251" s="164" t="s">
        <v>443</v>
      </c>
      <c r="H251" s="159">
        <v>218</v>
      </c>
      <c r="I251" s="162">
        <f>SUM(I252:I253)</f>
        <v>0</v>
      </c>
      <c r="J251" s="162">
        <f>SUM(J252:J253)</f>
        <v>0</v>
      </c>
      <c r="K251" s="162">
        <f>SUM(K252:K253)</f>
        <v>0</v>
      </c>
      <c r="L251" s="162">
        <f>SUM(L252:L253)</f>
        <v>0</v>
      </c>
    </row>
    <row r="252" spans="1:12" ht="27" hidden="1" customHeight="1">
      <c r="A252" s="164">
        <v>3</v>
      </c>
      <c r="B252" s="164">
        <v>2</v>
      </c>
      <c r="C252" s="164">
        <v>1</v>
      </c>
      <c r="D252" s="164">
        <v>2</v>
      </c>
      <c r="E252" s="164">
        <v>1</v>
      </c>
      <c r="F252" s="171">
        <v>1</v>
      </c>
      <c r="G252" s="164" t="s">
        <v>444</v>
      </c>
      <c r="H252" s="159">
        <v>219</v>
      </c>
      <c r="I252" s="167"/>
      <c r="J252" s="167"/>
      <c r="K252" s="167"/>
      <c r="L252" s="167"/>
    </row>
    <row r="253" spans="1:12" ht="25.5" hidden="1" customHeight="1">
      <c r="A253" s="164">
        <v>3</v>
      </c>
      <c r="B253" s="164">
        <v>2</v>
      </c>
      <c r="C253" s="164">
        <v>1</v>
      </c>
      <c r="D253" s="164">
        <v>2</v>
      </c>
      <c r="E253" s="164">
        <v>1</v>
      </c>
      <c r="F253" s="171">
        <v>2</v>
      </c>
      <c r="G253" s="164" t="s">
        <v>445</v>
      </c>
      <c r="H253" s="159">
        <v>220</v>
      </c>
      <c r="I253" s="167"/>
      <c r="J253" s="167"/>
      <c r="K253" s="167"/>
      <c r="L253" s="167"/>
    </row>
    <row r="254" spans="1:12" ht="26.25" hidden="1" customHeight="1">
      <c r="A254" s="164">
        <v>3</v>
      </c>
      <c r="B254" s="164">
        <v>2</v>
      </c>
      <c r="C254" s="164">
        <v>1</v>
      </c>
      <c r="D254" s="164">
        <v>3</v>
      </c>
      <c r="E254" s="164"/>
      <c r="F254" s="171"/>
      <c r="G254" s="164" t="s">
        <v>446</v>
      </c>
      <c r="H254" s="159">
        <v>221</v>
      </c>
      <c r="I254" s="162">
        <f>I255</f>
        <v>0</v>
      </c>
      <c r="J254" s="162">
        <f>J255</f>
        <v>0</v>
      </c>
      <c r="K254" s="162">
        <f>K255</f>
        <v>0</v>
      </c>
      <c r="L254" s="162">
        <f>L255</f>
        <v>0</v>
      </c>
    </row>
    <row r="255" spans="1:12" ht="29.25" hidden="1" customHeight="1">
      <c r="A255" s="164">
        <v>3</v>
      </c>
      <c r="B255" s="164">
        <v>2</v>
      </c>
      <c r="C255" s="164">
        <v>1</v>
      </c>
      <c r="D255" s="164">
        <v>3</v>
      </c>
      <c r="E255" s="164">
        <v>1</v>
      </c>
      <c r="F255" s="171"/>
      <c r="G255" s="164" t="s">
        <v>446</v>
      </c>
      <c r="H255" s="159">
        <v>222</v>
      </c>
      <c r="I255" s="162">
        <f>I256+I257</f>
        <v>0</v>
      </c>
      <c r="J255" s="162">
        <f>J256+J257</f>
        <v>0</v>
      </c>
      <c r="K255" s="162">
        <f>K256+K257</f>
        <v>0</v>
      </c>
      <c r="L255" s="162">
        <f>L256+L257</f>
        <v>0</v>
      </c>
    </row>
    <row r="256" spans="1:12" ht="30" hidden="1" customHeight="1">
      <c r="A256" s="164">
        <v>3</v>
      </c>
      <c r="B256" s="164">
        <v>2</v>
      </c>
      <c r="C256" s="164">
        <v>1</v>
      </c>
      <c r="D256" s="164">
        <v>3</v>
      </c>
      <c r="E256" s="164">
        <v>1</v>
      </c>
      <c r="F256" s="171">
        <v>1</v>
      </c>
      <c r="G256" s="164" t="s">
        <v>447</v>
      </c>
      <c r="H256" s="159">
        <v>223</v>
      </c>
      <c r="I256" s="167"/>
      <c r="J256" s="167"/>
      <c r="K256" s="167"/>
      <c r="L256" s="167"/>
    </row>
    <row r="257" spans="1:12" ht="27.75" hidden="1" customHeight="1">
      <c r="A257" s="164">
        <v>3</v>
      </c>
      <c r="B257" s="164">
        <v>2</v>
      </c>
      <c r="C257" s="164">
        <v>1</v>
      </c>
      <c r="D257" s="164">
        <v>3</v>
      </c>
      <c r="E257" s="164">
        <v>1</v>
      </c>
      <c r="F257" s="171">
        <v>2</v>
      </c>
      <c r="G257" s="164" t="s">
        <v>448</v>
      </c>
      <c r="H257" s="159">
        <v>224</v>
      </c>
      <c r="I257" s="167"/>
      <c r="J257" s="167"/>
      <c r="K257" s="167"/>
      <c r="L257" s="167"/>
    </row>
    <row r="258" spans="1:12" ht="26.25" hidden="1" customHeight="1">
      <c r="A258" s="164">
        <v>3</v>
      </c>
      <c r="B258" s="164">
        <v>2</v>
      </c>
      <c r="C258" s="164">
        <v>1</v>
      </c>
      <c r="D258" s="164">
        <v>4</v>
      </c>
      <c r="E258" s="164"/>
      <c r="F258" s="171"/>
      <c r="G258" s="164" t="s">
        <v>449</v>
      </c>
      <c r="H258" s="159">
        <v>225</v>
      </c>
      <c r="I258" s="162">
        <f>I259</f>
        <v>0</v>
      </c>
      <c r="J258" s="162">
        <f>J259</f>
        <v>0</v>
      </c>
      <c r="K258" s="162">
        <f>K259</f>
        <v>0</v>
      </c>
      <c r="L258" s="162">
        <f>L259</f>
        <v>0</v>
      </c>
    </row>
    <row r="259" spans="1:12" ht="27.75" hidden="1" customHeight="1">
      <c r="A259" s="164">
        <v>3</v>
      </c>
      <c r="B259" s="164">
        <v>2</v>
      </c>
      <c r="C259" s="164">
        <v>1</v>
      </c>
      <c r="D259" s="164">
        <v>4</v>
      </c>
      <c r="E259" s="164">
        <v>1</v>
      </c>
      <c r="F259" s="171"/>
      <c r="G259" s="164" t="s">
        <v>449</v>
      </c>
      <c r="H259" s="159">
        <v>226</v>
      </c>
      <c r="I259" s="162">
        <f>SUM(I260:I261)</f>
        <v>0</v>
      </c>
      <c r="J259" s="162">
        <f>SUM(J260:J261)</f>
        <v>0</v>
      </c>
      <c r="K259" s="162">
        <f>SUM(K260:K261)</f>
        <v>0</v>
      </c>
      <c r="L259" s="162">
        <f>SUM(L260:L261)</f>
        <v>0</v>
      </c>
    </row>
    <row r="260" spans="1:12" ht="25.5" hidden="1" customHeight="1">
      <c r="A260" s="164">
        <v>3</v>
      </c>
      <c r="B260" s="164">
        <v>2</v>
      </c>
      <c r="C260" s="164">
        <v>1</v>
      </c>
      <c r="D260" s="164">
        <v>4</v>
      </c>
      <c r="E260" s="164">
        <v>1</v>
      </c>
      <c r="F260" s="171">
        <v>1</v>
      </c>
      <c r="G260" s="164" t="s">
        <v>450</v>
      </c>
      <c r="H260" s="159">
        <v>227</v>
      </c>
      <c r="I260" s="167"/>
      <c r="J260" s="167"/>
      <c r="K260" s="167"/>
      <c r="L260" s="167"/>
    </row>
    <row r="261" spans="1:12" ht="27.75" hidden="1" customHeight="1">
      <c r="A261" s="164">
        <v>3</v>
      </c>
      <c r="B261" s="164">
        <v>2</v>
      </c>
      <c r="C261" s="164">
        <v>1</v>
      </c>
      <c r="D261" s="164">
        <v>4</v>
      </c>
      <c r="E261" s="164">
        <v>1</v>
      </c>
      <c r="F261" s="171">
        <v>2</v>
      </c>
      <c r="G261" s="164" t="s">
        <v>451</v>
      </c>
      <c r="H261" s="159">
        <v>228</v>
      </c>
      <c r="I261" s="167"/>
      <c r="J261" s="167"/>
      <c r="K261" s="167"/>
      <c r="L261" s="167"/>
    </row>
    <row r="262" spans="1:12" hidden="1">
      <c r="A262" s="164">
        <v>3</v>
      </c>
      <c r="B262" s="164">
        <v>2</v>
      </c>
      <c r="C262" s="164">
        <v>1</v>
      </c>
      <c r="D262" s="164">
        <v>5</v>
      </c>
      <c r="E262" s="164"/>
      <c r="F262" s="171"/>
      <c r="G262" s="164" t="s">
        <v>452</v>
      </c>
      <c r="H262" s="159">
        <v>229</v>
      </c>
      <c r="I262" s="162">
        <f>I263</f>
        <v>0</v>
      </c>
      <c r="J262" s="162">
        <f t="shared" ref="J262:L263" si="25">J263</f>
        <v>0</v>
      </c>
      <c r="K262" s="162">
        <f t="shared" si="25"/>
        <v>0</v>
      </c>
      <c r="L262" s="162">
        <f t="shared" si="25"/>
        <v>0</v>
      </c>
    </row>
    <row r="263" spans="1:12" ht="29.25" hidden="1" customHeight="1">
      <c r="A263" s="164">
        <v>3</v>
      </c>
      <c r="B263" s="164">
        <v>2</v>
      </c>
      <c r="C263" s="164">
        <v>1</v>
      </c>
      <c r="D263" s="164">
        <v>5</v>
      </c>
      <c r="E263" s="164">
        <v>1</v>
      </c>
      <c r="F263" s="171"/>
      <c r="G263" s="164" t="s">
        <v>452</v>
      </c>
      <c r="H263" s="159">
        <v>230</v>
      </c>
      <c r="I263" s="162">
        <f>I264</f>
        <v>0</v>
      </c>
      <c r="J263" s="162">
        <f t="shared" si="25"/>
        <v>0</v>
      </c>
      <c r="K263" s="162">
        <f t="shared" si="25"/>
        <v>0</v>
      </c>
      <c r="L263" s="162">
        <f t="shared" si="25"/>
        <v>0</v>
      </c>
    </row>
    <row r="264" spans="1:12" hidden="1">
      <c r="A264" s="164">
        <v>3</v>
      </c>
      <c r="B264" s="164">
        <v>2</v>
      </c>
      <c r="C264" s="164">
        <v>1</v>
      </c>
      <c r="D264" s="164">
        <v>5</v>
      </c>
      <c r="E264" s="164">
        <v>1</v>
      </c>
      <c r="F264" s="171">
        <v>1</v>
      </c>
      <c r="G264" s="164" t="s">
        <v>452</v>
      </c>
      <c r="H264" s="159">
        <v>231</v>
      </c>
      <c r="I264" s="167"/>
      <c r="J264" s="167"/>
      <c r="K264" s="167"/>
      <c r="L264" s="167"/>
    </row>
    <row r="265" spans="1:12" hidden="1">
      <c r="A265" s="164">
        <v>3</v>
      </c>
      <c r="B265" s="164">
        <v>2</v>
      </c>
      <c r="C265" s="164">
        <v>1</v>
      </c>
      <c r="D265" s="164">
        <v>6</v>
      </c>
      <c r="E265" s="164"/>
      <c r="F265" s="171"/>
      <c r="G265" s="164" t="s">
        <v>453</v>
      </c>
      <c r="H265" s="159">
        <v>232</v>
      </c>
      <c r="I265" s="162">
        <f>I266</f>
        <v>0</v>
      </c>
      <c r="J265" s="162">
        <f t="shared" ref="J265:L266" si="26">J266</f>
        <v>0</v>
      </c>
      <c r="K265" s="162">
        <f t="shared" si="26"/>
        <v>0</v>
      </c>
      <c r="L265" s="162">
        <f t="shared" si="26"/>
        <v>0</v>
      </c>
    </row>
    <row r="266" spans="1:12" hidden="1">
      <c r="A266" s="164">
        <v>3</v>
      </c>
      <c r="B266" s="164">
        <v>2</v>
      </c>
      <c r="C266" s="164">
        <v>1</v>
      </c>
      <c r="D266" s="164">
        <v>6</v>
      </c>
      <c r="E266" s="164">
        <v>1</v>
      </c>
      <c r="F266" s="171"/>
      <c r="G266" s="164" t="s">
        <v>453</v>
      </c>
      <c r="H266" s="159">
        <v>233</v>
      </c>
      <c r="I266" s="162">
        <f>I267</f>
        <v>0</v>
      </c>
      <c r="J266" s="162">
        <f t="shared" si="26"/>
        <v>0</v>
      </c>
      <c r="K266" s="162">
        <f t="shared" si="26"/>
        <v>0</v>
      </c>
      <c r="L266" s="162">
        <f t="shared" si="26"/>
        <v>0</v>
      </c>
    </row>
    <row r="267" spans="1:12" ht="24" hidden="1" customHeight="1">
      <c r="A267" s="164">
        <v>3</v>
      </c>
      <c r="B267" s="164">
        <v>2</v>
      </c>
      <c r="C267" s="164">
        <v>1</v>
      </c>
      <c r="D267" s="164">
        <v>6</v>
      </c>
      <c r="E267" s="164">
        <v>1</v>
      </c>
      <c r="F267" s="171">
        <v>1</v>
      </c>
      <c r="G267" s="164" t="s">
        <v>453</v>
      </c>
      <c r="H267" s="159">
        <v>234</v>
      </c>
      <c r="I267" s="167"/>
      <c r="J267" s="167"/>
      <c r="K267" s="167"/>
      <c r="L267" s="167"/>
    </row>
    <row r="268" spans="1:12" ht="27.75" hidden="1" customHeight="1">
      <c r="A268" s="164">
        <v>3</v>
      </c>
      <c r="B268" s="164">
        <v>2</v>
      </c>
      <c r="C268" s="164">
        <v>1</v>
      </c>
      <c r="D268" s="164">
        <v>7</v>
      </c>
      <c r="E268" s="164"/>
      <c r="F268" s="171"/>
      <c r="G268" s="164" t="s">
        <v>454</v>
      </c>
      <c r="H268" s="159">
        <v>235</v>
      </c>
      <c r="I268" s="162">
        <f>I269</f>
        <v>0</v>
      </c>
      <c r="J268" s="162">
        <f>J269</f>
        <v>0</v>
      </c>
      <c r="K268" s="162">
        <f>K269</f>
        <v>0</v>
      </c>
      <c r="L268" s="162">
        <f>L269</f>
        <v>0</v>
      </c>
    </row>
    <row r="269" spans="1:12" hidden="1">
      <c r="A269" s="164">
        <v>3</v>
      </c>
      <c r="B269" s="164">
        <v>2</v>
      </c>
      <c r="C269" s="164">
        <v>1</v>
      </c>
      <c r="D269" s="164">
        <v>7</v>
      </c>
      <c r="E269" s="164">
        <v>1</v>
      </c>
      <c r="F269" s="171"/>
      <c r="G269" s="164" t="s">
        <v>454</v>
      </c>
      <c r="H269" s="159">
        <v>236</v>
      </c>
      <c r="I269" s="162">
        <f>I270+I271</f>
        <v>0</v>
      </c>
      <c r="J269" s="162">
        <f>J270+J271</f>
        <v>0</v>
      </c>
      <c r="K269" s="162">
        <f>K270+K271</f>
        <v>0</v>
      </c>
      <c r="L269" s="162">
        <f>L270+L271</f>
        <v>0</v>
      </c>
    </row>
    <row r="270" spans="1:12" ht="27" hidden="1" customHeight="1">
      <c r="A270" s="164">
        <v>3</v>
      </c>
      <c r="B270" s="164">
        <v>2</v>
      </c>
      <c r="C270" s="164">
        <v>1</v>
      </c>
      <c r="D270" s="164">
        <v>7</v>
      </c>
      <c r="E270" s="164">
        <v>1</v>
      </c>
      <c r="F270" s="171">
        <v>1</v>
      </c>
      <c r="G270" s="164" t="s">
        <v>455</v>
      </c>
      <c r="H270" s="159">
        <v>237</v>
      </c>
      <c r="I270" s="167"/>
      <c r="J270" s="167"/>
      <c r="K270" s="167"/>
      <c r="L270" s="167"/>
    </row>
    <row r="271" spans="1:12" ht="24.75" hidden="1" customHeight="1">
      <c r="A271" s="164">
        <v>3</v>
      </c>
      <c r="B271" s="164">
        <v>2</v>
      </c>
      <c r="C271" s="164">
        <v>1</v>
      </c>
      <c r="D271" s="164">
        <v>7</v>
      </c>
      <c r="E271" s="164">
        <v>1</v>
      </c>
      <c r="F271" s="171">
        <v>2</v>
      </c>
      <c r="G271" s="164" t="s">
        <v>456</v>
      </c>
      <c r="H271" s="159">
        <v>238</v>
      </c>
      <c r="I271" s="167"/>
      <c r="J271" s="167"/>
      <c r="K271" s="167"/>
      <c r="L271" s="167"/>
    </row>
    <row r="272" spans="1:12" ht="38.25" hidden="1" customHeight="1">
      <c r="A272" s="164">
        <v>3</v>
      </c>
      <c r="B272" s="164">
        <v>2</v>
      </c>
      <c r="C272" s="164">
        <v>2</v>
      </c>
      <c r="D272" s="197"/>
      <c r="E272" s="197"/>
      <c r="F272" s="198"/>
      <c r="G272" s="164" t="s">
        <v>457</v>
      </c>
      <c r="H272" s="159">
        <v>239</v>
      </c>
      <c r="I272" s="162">
        <f>SUM(I273+I282+I286+I290+I294+I297+I300)</f>
        <v>0</v>
      </c>
      <c r="J272" s="162">
        <f>SUM(J273+J282+J286+J290+J294+J297+J300)</f>
        <v>0</v>
      </c>
      <c r="K272" s="162">
        <f>SUM(K273+K282+K286+K290+K294+K297+K300)</f>
        <v>0</v>
      </c>
      <c r="L272" s="162">
        <f>SUM(L273+L282+L286+L290+L294+L297+L300)</f>
        <v>0</v>
      </c>
    </row>
    <row r="273" spans="1:12" hidden="1">
      <c r="A273" s="164">
        <v>3</v>
      </c>
      <c r="B273" s="164">
        <v>2</v>
      </c>
      <c r="C273" s="164">
        <v>2</v>
      </c>
      <c r="D273" s="164">
        <v>1</v>
      </c>
      <c r="E273" s="164"/>
      <c r="F273" s="171"/>
      <c r="G273" s="164" t="s">
        <v>458</v>
      </c>
      <c r="H273" s="159">
        <v>240</v>
      </c>
      <c r="I273" s="162">
        <f>I274</f>
        <v>0</v>
      </c>
      <c r="J273" s="162">
        <f>J274</f>
        <v>0</v>
      </c>
      <c r="K273" s="162">
        <f>K274</f>
        <v>0</v>
      </c>
      <c r="L273" s="162">
        <f>L274</f>
        <v>0</v>
      </c>
    </row>
    <row r="274" spans="1:12" hidden="1">
      <c r="A274" s="164">
        <v>3</v>
      </c>
      <c r="B274" s="164">
        <v>2</v>
      </c>
      <c r="C274" s="164">
        <v>2</v>
      </c>
      <c r="D274" s="164">
        <v>1</v>
      </c>
      <c r="E274" s="164">
        <v>1</v>
      </c>
      <c r="F274" s="171"/>
      <c r="G274" s="164" t="s">
        <v>436</v>
      </c>
      <c r="H274" s="159">
        <v>241</v>
      </c>
      <c r="I274" s="162">
        <f>SUM(I275)</f>
        <v>0</v>
      </c>
      <c r="J274" s="162">
        <f>SUM(J275)</f>
        <v>0</v>
      </c>
      <c r="K274" s="162">
        <f>SUM(K275)</f>
        <v>0</v>
      </c>
      <c r="L274" s="162">
        <f>SUM(L275)</f>
        <v>0</v>
      </c>
    </row>
    <row r="275" spans="1:12" hidden="1">
      <c r="A275" s="164">
        <v>3</v>
      </c>
      <c r="B275" s="164">
        <v>2</v>
      </c>
      <c r="C275" s="164">
        <v>2</v>
      </c>
      <c r="D275" s="164">
        <v>1</v>
      </c>
      <c r="E275" s="164">
        <v>1</v>
      </c>
      <c r="F275" s="171">
        <v>1</v>
      </c>
      <c r="G275" s="164" t="s">
        <v>436</v>
      </c>
      <c r="H275" s="159">
        <v>242</v>
      </c>
      <c r="I275" s="167"/>
      <c r="J275" s="167"/>
      <c r="K275" s="167"/>
      <c r="L275" s="167"/>
    </row>
    <row r="276" spans="1:12" ht="24" hidden="1" customHeight="1">
      <c r="A276" s="164">
        <v>3</v>
      </c>
      <c r="B276" s="164">
        <v>2</v>
      </c>
      <c r="C276" s="164">
        <v>2</v>
      </c>
      <c r="D276" s="164">
        <v>1</v>
      </c>
      <c r="E276" s="164">
        <v>2</v>
      </c>
      <c r="F276" s="171"/>
      <c r="G276" s="164" t="s">
        <v>459</v>
      </c>
      <c r="H276" s="159">
        <v>243</v>
      </c>
      <c r="I276" s="162">
        <f>SUM(I277:I278)</f>
        <v>0</v>
      </c>
      <c r="J276" s="162">
        <f>SUM(J277:J278)</f>
        <v>0</v>
      </c>
      <c r="K276" s="162">
        <f>SUM(K277:K278)</f>
        <v>0</v>
      </c>
      <c r="L276" s="162">
        <f>SUM(L277:L278)</f>
        <v>0</v>
      </c>
    </row>
    <row r="277" spans="1:12" ht="24" hidden="1" customHeight="1">
      <c r="A277" s="164">
        <v>3</v>
      </c>
      <c r="B277" s="164">
        <v>2</v>
      </c>
      <c r="C277" s="164">
        <v>2</v>
      </c>
      <c r="D277" s="164">
        <v>1</v>
      </c>
      <c r="E277" s="164">
        <v>2</v>
      </c>
      <c r="F277" s="171">
        <v>1</v>
      </c>
      <c r="G277" s="164" t="s">
        <v>438</v>
      </c>
      <c r="H277" s="159">
        <v>244</v>
      </c>
      <c r="I277" s="167"/>
      <c r="J277" s="167"/>
      <c r="K277" s="167"/>
      <c r="L277" s="167"/>
    </row>
    <row r="278" spans="1:12" ht="32.25" hidden="1" customHeight="1">
      <c r="A278" s="164">
        <v>3</v>
      </c>
      <c r="B278" s="164">
        <v>2</v>
      </c>
      <c r="C278" s="164">
        <v>2</v>
      </c>
      <c r="D278" s="164">
        <v>1</v>
      </c>
      <c r="E278" s="164">
        <v>2</v>
      </c>
      <c r="F278" s="171">
        <v>2</v>
      </c>
      <c r="G278" s="164" t="s">
        <v>439</v>
      </c>
      <c r="H278" s="159">
        <v>245</v>
      </c>
      <c r="I278" s="167"/>
      <c r="J278" s="167"/>
      <c r="K278" s="167"/>
      <c r="L278" s="167"/>
    </row>
    <row r="279" spans="1:12" ht="27" hidden="1" customHeight="1">
      <c r="A279" s="164">
        <v>3</v>
      </c>
      <c r="B279" s="164">
        <v>2</v>
      </c>
      <c r="C279" s="164">
        <v>2</v>
      </c>
      <c r="D279" s="164">
        <v>1</v>
      </c>
      <c r="E279" s="164">
        <v>3</v>
      </c>
      <c r="F279" s="171"/>
      <c r="G279" s="164" t="s">
        <v>440</v>
      </c>
      <c r="H279" s="159">
        <v>246</v>
      </c>
      <c r="I279" s="162">
        <f>SUM(I280:I281)</f>
        <v>0</v>
      </c>
      <c r="J279" s="162">
        <f>SUM(J280:J281)</f>
        <v>0</v>
      </c>
      <c r="K279" s="162">
        <f>SUM(K280:K281)</f>
        <v>0</v>
      </c>
      <c r="L279" s="162">
        <f>SUM(L280:L281)</f>
        <v>0</v>
      </c>
    </row>
    <row r="280" spans="1:12" ht="27.75" hidden="1" customHeight="1">
      <c r="A280" s="164">
        <v>3</v>
      </c>
      <c r="B280" s="164">
        <v>2</v>
      </c>
      <c r="C280" s="164">
        <v>2</v>
      </c>
      <c r="D280" s="164">
        <v>1</v>
      </c>
      <c r="E280" s="164">
        <v>3</v>
      </c>
      <c r="F280" s="171">
        <v>1</v>
      </c>
      <c r="G280" s="164" t="s">
        <v>441</v>
      </c>
      <c r="H280" s="159">
        <v>247</v>
      </c>
      <c r="I280" s="167"/>
      <c r="J280" s="167"/>
      <c r="K280" s="167"/>
      <c r="L280" s="167"/>
    </row>
    <row r="281" spans="1:12" ht="27" hidden="1" customHeight="1">
      <c r="A281" s="164">
        <v>3</v>
      </c>
      <c r="B281" s="164">
        <v>2</v>
      </c>
      <c r="C281" s="164">
        <v>2</v>
      </c>
      <c r="D281" s="164">
        <v>1</v>
      </c>
      <c r="E281" s="164">
        <v>3</v>
      </c>
      <c r="F281" s="171">
        <v>2</v>
      </c>
      <c r="G281" s="164" t="s">
        <v>460</v>
      </c>
      <c r="H281" s="159">
        <v>248</v>
      </c>
      <c r="I281" s="167"/>
      <c r="J281" s="167"/>
      <c r="K281" s="167"/>
      <c r="L281" s="167"/>
    </row>
    <row r="282" spans="1:12" hidden="1">
      <c r="A282" s="164">
        <v>3</v>
      </c>
      <c r="B282" s="164">
        <v>2</v>
      </c>
      <c r="C282" s="164">
        <v>2</v>
      </c>
      <c r="D282" s="164">
        <v>2</v>
      </c>
      <c r="E282" s="164"/>
      <c r="F282" s="171"/>
      <c r="G282" s="164" t="s">
        <v>461</v>
      </c>
      <c r="H282" s="159">
        <v>249</v>
      </c>
      <c r="I282" s="162">
        <f>I283</f>
        <v>0</v>
      </c>
      <c r="J282" s="162">
        <f>J283</f>
        <v>0</v>
      </c>
      <c r="K282" s="162">
        <f>K283</f>
        <v>0</v>
      </c>
      <c r="L282" s="162">
        <f>L283</f>
        <v>0</v>
      </c>
    </row>
    <row r="283" spans="1:12" ht="32.25" hidden="1" customHeight="1">
      <c r="A283" s="164">
        <v>3</v>
      </c>
      <c r="B283" s="164">
        <v>2</v>
      </c>
      <c r="C283" s="164">
        <v>2</v>
      </c>
      <c r="D283" s="164">
        <v>2</v>
      </c>
      <c r="E283" s="164">
        <v>1</v>
      </c>
      <c r="F283" s="171"/>
      <c r="G283" s="164" t="s">
        <v>461</v>
      </c>
      <c r="H283" s="159">
        <v>250</v>
      </c>
      <c r="I283" s="162">
        <f>SUM(I284:I285)</f>
        <v>0</v>
      </c>
      <c r="J283" s="162">
        <f>SUM(J284:J285)</f>
        <v>0</v>
      </c>
      <c r="K283" s="162">
        <f>SUM(K284:K285)</f>
        <v>0</v>
      </c>
      <c r="L283" s="162">
        <f>SUM(L284:L285)</f>
        <v>0</v>
      </c>
    </row>
    <row r="284" spans="1:12" ht="25.8" hidden="1">
      <c r="A284" s="164">
        <v>3</v>
      </c>
      <c r="B284" s="164">
        <v>2</v>
      </c>
      <c r="C284" s="164">
        <v>2</v>
      </c>
      <c r="D284" s="164">
        <v>2</v>
      </c>
      <c r="E284" s="164">
        <v>1</v>
      </c>
      <c r="F284" s="171">
        <v>1</v>
      </c>
      <c r="G284" s="164" t="s">
        <v>462</v>
      </c>
      <c r="H284" s="159">
        <v>251</v>
      </c>
      <c r="I284" s="167"/>
      <c r="J284" s="167"/>
      <c r="K284" s="167"/>
      <c r="L284" s="167"/>
    </row>
    <row r="285" spans="1:12" hidden="1">
      <c r="A285" s="164">
        <v>3</v>
      </c>
      <c r="B285" s="164">
        <v>2</v>
      </c>
      <c r="C285" s="164">
        <v>2</v>
      </c>
      <c r="D285" s="164">
        <v>2</v>
      </c>
      <c r="E285" s="164">
        <v>1</v>
      </c>
      <c r="F285" s="171">
        <v>2</v>
      </c>
      <c r="G285" s="164" t="s">
        <v>463</v>
      </c>
      <c r="H285" s="159">
        <v>252</v>
      </c>
      <c r="I285" s="167"/>
      <c r="J285" s="167"/>
      <c r="K285" s="167"/>
      <c r="L285" s="167"/>
    </row>
    <row r="286" spans="1:12" ht="25.8" hidden="1">
      <c r="A286" s="164">
        <v>3</v>
      </c>
      <c r="B286" s="164">
        <v>2</v>
      </c>
      <c r="C286" s="164">
        <v>2</v>
      </c>
      <c r="D286" s="164">
        <v>3</v>
      </c>
      <c r="E286" s="164"/>
      <c r="F286" s="171"/>
      <c r="G286" s="164" t="s">
        <v>464</v>
      </c>
      <c r="H286" s="159">
        <v>253</v>
      </c>
      <c r="I286" s="162">
        <f>I287</f>
        <v>0</v>
      </c>
      <c r="J286" s="162">
        <f>J287</f>
        <v>0</v>
      </c>
      <c r="K286" s="162">
        <f>K287</f>
        <v>0</v>
      </c>
      <c r="L286" s="162">
        <f>L287</f>
        <v>0</v>
      </c>
    </row>
    <row r="287" spans="1:12" ht="30" hidden="1" customHeight="1">
      <c r="A287" s="164">
        <v>3</v>
      </c>
      <c r="B287" s="164">
        <v>2</v>
      </c>
      <c r="C287" s="164">
        <v>2</v>
      </c>
      <c r="D287" s="164">
        <v>3</v>
      </c>
      <c r="E287" s="164">
        <v>1</v>
      </c>
      <c r="F287" s="171"/>
      <c r="G287" s="164" t="s">
        <v>464</v>
      </c>
      <c r="H287" s="159">
        <v>254</v>
      </c>
      <c r="I287" s="162">
        <f>I288+I289</f>
        <v>0</v>
      </c>
      <c r="J287" s="162">
        <f>J288+J289</f>
        <v>0</v>
      </c>
      <c r="K287" s="162">
        <f>K288+K289</f>
        <v>0</v>
      </c>
      <c r="L287" s="162">
        <f>L288+L289</f>
        <v>0</v>
      </c>
    </row>
    <row r="288" spans="1:12" ht="31.5" hidden="1" customHeight="1">
      <c r="A288" s="164">
        <v>3</v>
      </c>
      <c r="B288" s="164">
        <v>2</v>
      </c>
      <c r="C288" s="164">
        <v>2</v>
      </c>
      <c r="D288" s="164">
        <v>3</v>
      </c>
      <c r="E288" s="164">
        <v>1</v>
      </c>
      <c r="F288" s="171">
        <v>1</v>
      </c>
      <c r="G288" s="164" t="s">
        <v>465</v>
      </c>
      <c r="H288" s="159">
        <v>255</v>
      </c>
      <c r="I288" s="167"/>
      <c r="J288" s="167"/>
      <c r="K288" s="167"/>
      <c r="L288" s="167"/>
    </row>
    <row r="289" spans="1:12" ht="25.5" hidden="1" customHeight="1">
      <c r="A289" s="164">
        <v>3</v>
      </c>
      <c r="B289" s="164">
        <v>2</v>
      </c>
      <c r="C289" s="164">
        <v>2</v>
      </c>
      <c r="D289" s="164">
        <v>3</v>
      </c>
      <c r="E289" s="164">
        <v>1</v>
      </c>
      <c r="F289" s="171">
        <v>2</v>
      </c>
      <c r="G289" s="164" t="s">
        <v>466</v>
      </c>
      <c r="H289" s="159">
        <v>256</v>
      </c>
      <c r="I289" s="167"/>
      <c r="J289" s="167"/>
      <c r="K289" s="167"/>
      <c r="L289" s="167"/>
    </row>
    <row r="290" spans="1:12" ht="27" hidden="1" customHeight="1">
      <c r="A290" s="164">
        <v>3</v>
      </c>
      <c r="B290" s="164">
        <v>2</v>
      </c>
      <c r="C290" s="164">
        <v>2</v>
      </c>
      <c r="D290" s="164">
        <v>4</v>
      </c>
      <c r="E290" s="164"/>
      <c r="F290" s="171"/>
      <c r="G290" s="164" t="s">
        <v>467</v>
      </c>
      <c r="H290" s="159">
        <v>257</v>
      </c>
      <c r="I290" s="162">
        <f>I291</f>
        <v>0</v>
      </c>
      <c r="J290" s="162">
        <f>J291</f>
        <v>0</v>
      </c>
      <c r="K290" s="162">
        <f>K291</f>
        <v>0</v>
      </c>
      <c r="L290" s="162">
        <f>L291</f>
        <v>0</v>
      </c>
    </row>
    <row r="291" spans="1:12" hidden="1">
      <c r="A291" s="164">
        <v>3</v>
      </c>
      <c r="B291" s="164">
        <v>2</v>
      </c>
      <c r="C291" s="164">
        <v>2</v>
      </c>
      <c r="D291" s="164">
        <v>4</v>
      </c>
      <c r="E291" s="164">
        <v>1</v>
      </c>
      <c r="F291" s="171"/>
      <c r="G291" s="164" t="s">
        <v>467</v>
      </c>
      <c r="H291" s="159">
        <v>258</v>
      </c>
      <c r="I291" s="162">
        <f>SUM(I292:I293)</f>
        <v>0</v>
      </c>
      <c r="J291" s="162">
        <f>SUM(J292:J293)</f>
        <v>0</v>
      </c>
      <c r="K291" s="162">
        <f>SUM(K292:K293)</f>
        <v>0</v>
      </c>
      <c r="L291" s="162">
        <f>SUM(L292:L293)</f>
        <v>0</v>
      </c>
    </row>
    <row r="292" spans="1:12" ht="30.75" hidden="1" customHeight="1">
      <c r="A292" s="164">
        <v>3</v>
      </c>
      <c r="B292" s="164">
        <v>2</v>
      </c>
      <c r="C292" s="164">
        <v>2</v>
      </c>
      <c r="D292" s="164">
        <v>4</v>
      </c>
      <c r="E292" s="164">
        <v>1</v>
      </c>
      <c r="F292" s="171">
        <v>1</v>
      </c>
      <c r="G292" s="164" t="s">
        <v>468</v>
      </c>
      <c r="H292" s="159">
        <v>259</v>
      </c>
      <c r="I292" s="167"/>
      <c r="J292" s="167"/>
      <c r="K292" s="167"/>
      <c r="L292" s="167"/>
    </row>
    <row r="293" spans="1:12" ht="27.75" hidden="1" customHeight="1">
      <c r="A293" s="164">
        <v>3</v>
      </c>
      <c r="B293" s="164">
        <v>2</v>
      </c>
      <c r="C293" s="164">
        <v>2</v>
      </c>
      <c r="D293" s="164">
        <v>4</v>
      </c>
      <c r="E293" s="164">
        <v>1</v>
      </c>
      <c r="F293" s="171">
        <v>2</v>
      </c>
      <c r="G293" s="164" t="s">
        <v>469</v>
      </c>
      <c r="H293" s="159">
        <v>260</v>
      </c>
      <c r="I293" s="167"/>
      <c r="J293" s="167"/>
      <c r="K293" s="167"/>
      <c r="L293" s="167"/>
    </row>
    <row r="294" spans="1:12" ht="28.5" hidden="1" customHeight="1">
      <c r="A294" s="164">
        <v>3</v>
      </c>
      <c r="B294" s="164">
        <v>2</v>
      </c>
      <c r="C294" s="164">
        <v>2</v>
      </c>
      <c r="D294" s="164">
        <v>5</v>
      </c>
      <c r="E294" s="164"/>
      <c r="F294" s="171"/>
      <c r="G294" s="164" t="s">
        <v>470</v>
      </c>
      <c r="H294" s="159">
        <v>261</v>
      </c>
      <c r="I294" s="162">
        <f>I295</f>
        <v>0</v>
      </c>
      <c r="J294" s="162">
        <f t="shared" ref="J294:L295" si="27">J295</f>
        <v>0</v>
      </c>
      <c r="K294" s="162">
        <f t="shared" si="27"/>
        <v>0</v>
      </c>
      <c r="L294" s="162">
        <f t="shared" si="27"/>
        <v>0</v>
      </c>
    </row>
    <row r="295" spans="1:12" ht="26.25" hidden="1" customHeight="1">
      <c r="A295" s="164">
        <v>3</v>
      </c>
      <c r="B295" s="164">
        <v>2</v>
      </c>
      <c r="C295" s="164">
        <v>2</v>
      </c>
      <c r="D295" s="164">
        <v>5</v>
      </c>
      <c r="E295" s="164">
        <v>1</v>
      </c>
      <c r="F295" s="171"/>
      <c r="G295" s="164" t="s">
        <v>470</v>
      </c>
      <c r="H295" s="159">
        <v>262</v>
      </c>
      <c r="I295" s="162">
        <f>I296</f>
        <v>0</v>
      </c>
      <c r="J295" s="162">
        <f t="shared" si="27"/>
        <v>0</v>
      </c>
      <c r="K295" s="162">
        <f t="shared" si="27"/>
        <v>0</v>
      </c>
      <c r="L295" s="162">
        <f t="shared" si="27"/>
        <v>0</v>
      </c>
    </row>
    <row r="296" spans="1:12" ht="26.25" hidden="1" customHeight="1">
      <c r="A296" s="164">
        <v>3</v>
      </c>
      <c r="B296" s="164">
        <v>2</v>
      </c>
      <c r="C296" s="164">
        <v>2</v>
      </c>
      <c r="D296" s="164">
        <v>5</v>
      </c>
      <c r="E296" s="164">
        <v>1</v>
      </c>
      <c r="F296" s="171">
        <v>1</v>
      </c>
      <c r="G296" s="164" t="s">
        <v>470</v>
      </c>
      <c r="H296" s="159">
        <v>263</v>
      </c>
      <c r="I296" s="167"/>
      <c r="J296" s="167"/>
      <c r="K296" s="167"/>
      <c r="L296" s="167"/>
    </row>
    <row r="297" spans="1:12" ht="26.25" hidden="1" customHeight="1">
      <c r="A297" s="164">
        <v>3</v>
      </c>
      <c r="B297" s="164">
        <v>2</v>
      </c>
      <c r="C297" s="164">
        <v>2</v>
      </c>
      <c r="D297" s="164">
        <v>6</v>
      </c>
      <c r="E297" s="164"/>
      <c r="F297" s="171"/>
      <c r="G297" s="164" t="s">
        <v>453</v>
      </c>
      <c r="H297" s="159">
        <v>264</v>
      </c>
      <c r="I297" s="162">
        <f>I298</f>
        <v>0</v>
      </c>
      <c r="J297" s="162">
        <f t="shared" ref="J297:L298" si="28">J298</f>
        <v>0</v>
      </c>
      <c r="K297" s="162">
        <f t="shared" si="28"/>
        <v>0</v>
      </c>
      <c r="L297" s="162">
        <f t="shared" si="28"/>
        <v>0</v>
      </c>
    </row>
    <row r="298" spans="1:12" ht="30" hidden="1" customHeight="1">
      <c r="A298" s="164">
        <v>3</v>
      </c>
      <c r="B298" s="164">
        <v>2</v>
      </c>
      <c r="C298" s="164">
        <v>2</v>
      </c>
      <c r="D298" s="164">
        <v>6</v>
      </c>
      <c r="E298" s="164">
        <v>1</v>
      </c>
      <c r="F298" s="171"/>
      <c r="G298" s="164" t="s">
        <v>453</v>
      </c>
      <c r="H298" s="159">
        <v>265</v>
      </c>
      <c r="I298" s="162">
        <f>I299</f>
        <v>0</v>
      </c>
      <c r="J298" s="162">
        <f t="shared" si="28"/>
        <v>0</v>
      </c>
      <c r="K298" s="162">
        <f t="shared" si="28"/>
        <v>0</v>
      </c>
      <c r="L298" s="162">
        <f t="shared" si="28"/>
        <v>0</v>
      </c>
    </row>
    <row r="299" spans="1:12" ht="24.75" hidden="1" customHeight="1">
      <c r="A299" s="164">
        <v>3</v>
      </c>
      <c r="B299" s="164">
        <v>2</v>
      </c>
      <c r="C299" s="164">
        <v>2</v>
      </c>
      <c r="D299" s="164">
        <v>6</v>
      </c>
      <c r="E299" s="164">
        <v>1</v>
      </c>
      <c r="F299" s="171">
        <v>1</v>
      </c>
      <c r="G299" s="164" t="s">
        <v>453</v>
      </c>
      <c r="H299" s="159">
        <v>266</v>
      </c>
      <c r="I299" s="167"/>
      <c r="J299" s="167"/>
      <c r="K299" s="167"/>
      <c r="L299" s="167"/>
    </row>
    <row r="300" spans="1:12" ht="29.25" hidden="1" customHeight="1">
      <c r="A300" s="164">
        <v>3</v>
      </c>
      <c r="B300" s="164">
        <v>2</v>
      </c>
      <c r="C300" s="164">
        <v>2</v>
      </c>
      <c r="D300" s="164">
        <v>7</v>
      </c>
      <c r="E300" s="164"/>
      <c r="F300" s="171"/>
      <c r="G300" s="164" t="s">
        <v>454</v>
      </c>
      <c r="H300" s="159">
        <v>267</v>
      </c>
      <c r="I300" s="162">
        <f>I301</f>
        <v>0</v>
      </c>
      <c r="J300" s="162">
        <f>J301</f>
        <v>0</v>
      </c>
      <c r="K300" s="162">
        <f>K301</f>
        <v>0</v>
      </c>
      <c r="L300" s="162">
        <f>L301</f>
        <v>0</v>
      </c>
    </row>
    <row r="301" spans="1:12" ht="26.25" hidden="1" customHeight="1">
      <c r="A301" s="164">
        <v>3</v>
      </c>
      <c r="B301" s="164">
        <v>2</v>
      </c>
      <c r="C301" s="164">
        <v>2</v>
      </c>
      <c r="D301" s="164">
        <v>7</v>
      </c>
      <c r="E301" s="164">
        <v>1</v>
      </c>
      <c r="F301" s="171"/>
      <c r="G301" s="164" t="s">
        <v>454</v>
      </c>
      <c r="H301" s="159">
        <v>268</v>
      </c>
      <c r="I301" s="162">
        <f>I302+I303</f>
        <v>0</v>
      </c>
      <c r="J301" s="162">
        <f>J302+J303</f>
        <v>0</v>
      </c>
      <c r="K301" s="162">
        <f>K302+K303</f>
        <v>0</v>
      </c>
      <c r="L301" s="162">
        <f>L302+L303</f>
        <v>0</v>
      </c>
    </row>
    <row r="302" spans="1:12" ht="27.75" hidden="1" customHeight="1">
      <c r="A302" s="164">
        <v>3</v>
      </c>
      <c r="B302" s="164">
        <v>2</v>
      </c>
      <c r="C302" s="164">
        <v>2</v>
      </c>
      <c r="D302" s="164">
        <v>7</v>
      </c>
      <c r="E302" s="164">
        <v>1</v>
      </c>
      <c r="F302" s="171">
        <v>1</v>
      </c>
      <c r="G302" s="164" t="s">
        <v>455</v>
      </c>
      <c r="H302" s="159">
        <v>269</v>
      </c>
      <c r="I302" s="167"/>
      <c r="J302" s="167"/>
      <c r="K302" s="167"/>
      <c r="L302" s="167"/>
    </row>
    <row r="303" spans="1:12" ht="25.5" hidden="1" customHeight="1">
      <c r="A303" s="164">
        <v>3</v>
      </c>
      <c r="B303" s="164">
        <v>2</v>
      </c>
      <c r="C303" s="164">
        <v>2</v>
      </c>
      <c r="D303" s="164">
        <v>7</v>
      </c>
      <c r="E303" s="164">
        <v>1</v>
      </c>
      <c r="F303" s="171">
        <v>2</v>
      </c>
      <c r="G303" s="164" t="s">
        <v>456</v>
      </c>
      <c r="H303" s="159">
        <v>270</v>
      </c>
      <c r="I303" s="167"/>
      <c r="J303" s="167"/>
      <c r="K303" s="167"/>
      <c r="L303" s="167"/>
    </row>
    <row r="304" spans="1:12" ht="30" hidden="1" customHeight="1">
      <c r="A304" s="161">
        <v>3</v>
      </c>
      <c r="B304" s="161">
        <v>3</v>
      </c>
      <c r="C304" s="161"/>
      <c r="D304" s="161"/>
      <c r="E304" s="161"/>
      <c r="F304" s="172"/>
      <c r="G304" s="161" t="s">
        <v>471</v>
      </c>
      <c r="H304" s="159">
        <v>271</v>
      </c>
      <c r="I304" s="162">
        <f>SUM(I305+I337)</f>
        <v>0</v>
      </c>
      <c r="J304" s="162">
        <f>SUM(J305+J337)</f>
        <v>0</v>
      </c>
      <c r="K304" s="162">
        <f>SUM(K305+K337)</f>
        <v>0</v>
      </c>
      <c r="L304" s="162">
        <f>SUM(L305+L337)</f>
        <v>0</v>
      </c>
    </row>
    <row r="305" spans="1:12" ht="40.5" hidden="1" customHeight="1">
      <c r="A305" s="164">
        <v>3</v>
      </c>
      <c r="B305" s="164">
        <v>3</v>
      </c>
      <c r="C305" s="164">
        <v>1</v>
      </c>
      <c r="D305" s="164"/>
      <c r="E305" s="164"/>
      <c r="F305" s="171"/>
      <c r="G305" s="164" t="s">
        <v>472</v>
      </c>
      <c r="H305" s="159">
        <v>272</v>
      </c>
      <c r="I305" s="162">
        <f>SUM(I306+I315+I319+I323+I327+I330+I333)</f>
        <v>0</v>
      </c>
      <c r="J305" s="162">
        <f>SUM(J306+J315+J319+J323+J327+J330+J333)</f>
        <v>0</v>
      </c>
      <c r="K305" s="162">
        <f>SUM(K306+K315+K319+K323+K327+K330+K333)</f>
        <v>0</v>
      </c>
      <c r="L305" s="162">
        <f>SUM(L306+L315+L319+L323+L327+L330+L333)</f>
        <v>0</v>
      </c>
    </row>
    <row r="306" spans="1:12" ht="29.25" hidden="1" customHeight="1">
      <c r="A306" s="164">
        <v>3</v>
      </c>
      <c r="B306" s="164">
        <v>3</v>
      </c>
      <c r="C306" s="164">
        <v>1</v>
      </c>
      <c r="D306" s="164">
        <v>1</v>
      </c>
      <c r="E306" s="164"/>
      <c r="F306" s="171"/>
      <c r="G306" s="164" t="s">
        <v>458</v>
      </c>
      <c r="H306" s="159">
        <v>273</v>
      </c>
      <c r="I306" s="162">
        <f>SUM(I307+I309+I312)</f>
        <v>0</v>
      </c>
      <c r="J306" s="162">
        <f>SUM(J307+J309+J312)</f>
        <v>0</v>
      </c>
      <c r="K306" s="162">
        <f>SUM(K307+K309+K312)</f>
        <v>0</v>
      </c>
      <c r="L306" s="162">
        <f>SUM(L307+L309+L312)</f>
        <v>0</v>
      </c>
    </row>
    <row r="307" spans="1:12" ht="27" hidden="1" customHeight="1">
      <c r="A307" s="164">
        <v>3</v>
      </c>
      <c r="B307" s="164">
        <v>3</v>
      </c>
      <c r="C307" s="164">
        <v>1</v>
      </c>
      <c r="D307" s="164">
        <v>1</v>
      </c>
      <c r="E307" s="164">
        <v>1</v>
      </c>
      <c r="F307" s="171"/>
      <c r="G307" s="164" t="s">
        <v>436</v>
      </c>
      <c r="H307" s="159">
        <v>274</v>
      </c>
      <c r="I307" s="162">
        <f>SUM(I308:I308)</f>
        <v>0</v>
      </c>
      <c r="J307" s="162">
        <f>SUM(J308:J308)</f>
        <v>0</v>
      </c>
      <c r="K307" s="162">
        <f>SUM(K308:K308)</f>
        <v>0</v>
      </c>
      <c r="L307" s="162">
        <f>SUM(L308:L308)</f>
        <v>0</v>
      </c>
    </row>
    <row r="308" spans="1:12" ht="28.5" hidden="1" customHeight="1">
      <c r="A308" s="164">
        <v>3</v>
      </c>
      <c r="B308" s="164">
        <v>3</v>
      </c>
      <c r="C308" s="164">
        <v>1</v>
      </c>
      <c r="D308" s="164">
        <v>1</v>
      </c>
      <c r="E308" s="164">
        <v>1</v>
      </c>
      <c r="F308" s="171">
        <v>1</v>
      </c>
      <c r="G308" s="164" t="s">
        <v>436</v>
      </c>
      <c r="H308" s="159">
        <v>275</v>
      </c>
      <c r="I308" s="167"/>
      <c r="J308" s="167"/>
      <c r="K308" s="167"/>
      <c r="L308" s="167"/>
    </row>
    <row r="309" spans="1:12" ht="31.5" hidden="1" customHeight="1">
      <c r="A309" s="164">
        <v>3</v>
      </c>
      <c r="B309" s="164">
        <v>3</v>
      </c>
      <c r="C309" s="164">
        <v>1</v>
      </c>
      <c r="D309" s="164">
        <v>1</v>
      </c>
      <c r="E309" s="164">
        <v>2</v>
      </c>
      <c r="F309" s="171"/>
      <c r="G309" s="164" t="s">
        <v>459</v>
      </c>
      <c r="H309" s="159">
        <v>276</v>
      </c>
      <c r="I309" s="162">
        <f>SUM(I310:I311)</f>
        <v>0</v>
      </c>
      <c r="J309" s="162">
        <f>SUM(J310:J311)</f>
        <v>0</v>
      </c>
      <c r="K309" s="162">
        <f>SUM(K310:K311)</f>
        <v>0</v>
      </c>
      <c r="L309" s="162">
        <f>SUM(L310:L311)</f>
        <v>0</v>
      </c>
    </row>
    <row r="310" spans="1:12" ht="25.5" hidden="1" customHeight="1">
      <c r="A310" s="164">
        <v>3</v>
      </c>
      <c r="B310" s="164">
        <v>3</v>
      </c>
      <c r="C310" s="164">
        <v>1</v>
      </c>
      <c r="D310" s="164">
        <v>1</v>
      </c>
      <c r="E310" s="164">
        <v>2</v>
      </c>
      <c r="F310" s="171">
        <v>1</v>
      </c>
      <c r="G310" s="164" t="s">
        <v>438</v>
      </c>
      <c r="H310" s="159">
        <v>277</v>
      </c>
      <c r="I310" s="167"/>
      <c r="J310" s="167"/>
      <c r="K310" s="167"/>
      <c r="L310" s="167"/>
    </row>
    <row r="311" spans="1:12" ht="29.25" hidden="1" customHeight="1">
      <c r="A311" s="164">
        <v>3</v>
      </c>
      <c r="B311" s="164">
        <v>3</v>
      </c>
      <c r="C311" s="164">
        <v>1</v>
      </c>
      <c r="D311" s="164">
        <v>1</v>
      </c>
      <c r="E311" s="164">
        <v>2</v>
      </c>
      <c r="F311" s="171">
        <v>2</v>
      </c>
      <c r="G311" s="164" t="s">
        <v>439</v>
      </c>
      <c r="H311" s="159">
        <v>278</v>
      </c>
      <c r="I311" s="167"/>
      <c r="J311" s="167"/>
      <c r="K311" s="167"/>
      <c r="L311" s="167"/>
    </row>
    <row r="312" spans="1:12" ht="28.5" hidden="1" customHeight="1">
      <c r="A312" s="164">
        <v>3</v>
      </c>
      <c r="B312" s="164">
        <v>3</v>
      </c>
      <c r="C312" s="164">
        <v>1</v>
      </c>
      <c r="D312" s="164">
        <v>1</v>
      </c>
      <c r="E312" s="164">
        <v>3</v>
      </c>
      <c r="F312" s="171"/>
      <c r="G312" s="164" t="s">
        <v>440</v>
      </c>
      <c r="H312" s="159">
        <v>279</v>
      </c>
      <c r="I312" s="162">
        <f>SUM(I313:I314)</f>
        <v>0</v>
      </c>
      <c r="J312" s="162">
        <f>SUM(J313:J314)</f>
        <v>0</v>
      </c>
      <c r="K312" s="162">
        <f>SUM(K313:K314)</f>
        <v>0</v>
      </c>
      <c r="L312" s="162">
        <f>SUM(L313:L314)</f>
        <v>0</v>
      </c>
    </row>
    <row r="313" spans="1:12" ht="24.75" hidden="1" customHeight="1">
      <c r="A313" s="164">
        <v>3</v>
      </c>
      <c r="B313" s="164">
        <v>3</v>
      </c>
      <c r="C313" s="164">
        <v>1</v>
      </c>
      <c r="D313" s="164">
        <v>1</v>
      </c>
      <c r="E313" s="164">
        <v>3</v>
      </c>
      <c r="F313" s="171">
        <v>1</v>
      </c>
      <c r="G313" s="164" t="s">
        <v>441</v>
      </c>
      <c r="H313" s="159">
        <v>280</v>
      </c>
      <c r="I313" s="167"/>
      <c r="J313" s="167"/>
      <c r="K313" s="167"/>
      <c r="L313" s="167"/>
    </row>
    <row r="314" spans="1:12" ht="22.5" hidden="1" customHeight="1">
      <c r="A314" s="164">
        <v>3</v>
      </c>
      <c r="B314" s="164">
        <v>3</v>
      </c>
      <c r="C314" s="164">
        <v>1</v>
      </c>
      <c r="D314" s="164">
        <v>1</v>
      </c>
      <c r="E314" s="164">
        <v>3</v>
      </c>
      <c r="F314" s="171">
        <v>2</v>
      </c>
      <c r="G314" s="164" t="s">
        <v>460</v>
      </c>
      <c r="H314" s="159">
        <v>281</v>
      </c>
      <c r="I314" s="167"/>
      <c r="J314" s="167"/>
      <c r="K314" s="167"/>
      <c r="L314" s="167"/>
    </row>
    <row r="315" spans="1:12" hidden="1">
      <c r="A315" s="164">
        <v>3</v>
      </c>
      <c r="B315" s="164">
        <v>3</v>
      </c>
      <c r="C315" s="164">
        <v>1</v>
      </c>
      <c r="D315" s="164">
        <v>2</v>
      </c>
      <c r="E315" s="164"/>
      <c r="F315" s="171"/>
      <c r="G315" s="164" t="s">
        <v>473</v>
      </c>
      <c r="H315" s="159">
        <v>282</v>
      </c>
      <c r="I315" s="162">
        <f>I316</f>
        <v>0</v>
      </c>
      <c r="J315" s="162">
        <f>J316</f>
        <v>0</v>
      </c>
      <c r="K315" s="162">
        <f>K316</f>
        <v>0</v>
      </c>
      <c r="L315" s="162">
        <f>L316</f>
        <v>0</v>
      </c>
    </row>
    <row r="316" spans="1:12" ht="26.25" hidden="1" customHeight="1">
      <c r="A316" s="164">
        <v>3</v>
      </c>
      <c r="B316" s="164">
        <v>3</v>
      </c>
      <c r="C316" s="164">
        <v>1</v>
      </c>
      <c r="D316" s="164">
        <v>2</v>
      </c>
      <c r="E316" s="164">
        <v>1</v>
      </c>
      <c r="F316" s="171"/>
      <c r="G316" s="164" t="s">
        <v>473</v>
      </c>
      <c r="H316" s="159">
        <v>283</v>
      </c>
      <c r="I316" s="162">
        <f>SUM(I317:I318)</f>
        <v>0</v>
      </c>
      <c r="J316" s="162">
        <f>SUM(J317:J318)</f>
        <v>0</v>
      </c>
      <c r="K316" s="162">
        <f>SUM(K317:K318)</f>
        <v>0</v>
      </c>
      <c r="L316" s="162">
        <f>SUM(L317:L318)</f>
        <v>0</v>
      </c>
    </row>
    <row r="317" spans="1:12" ht="25.5" hidden="1" customHeight="1">
      <c r="A317" s="164">
        <v>3</v>
      </c>
      <c r="B317" s="164">
        <v>3</v>
      </c>
      <c r="C317" s="164">
        <v>1</v>
      </c>
      <c r="D317" s="164">
        <v>2</v>
      </c>
      <c r="E317" s="164">
        <v>1</v>
      </c>
      <c r="F317" s="171">
        <v>1</v>
      </c>
      <c r="G317" s="164" t="s">
        <v>474</v>
      </c>
      <c r="H317" s="159">
        <v>284</v>
      </c>
      <c r="I317" s="167"/>
      <c r="J317" s="167"/>
      <c r="K317" s="167"/>
      <c r="L317" s="167"/>
    </row>
    <row r="318" spans="1:12" ht="24" hidden="1" customHeight="1">
      <c r="A318" s="164">
        <v>3</v>
      </c>
      <c r="B318" s="164">
        <v>3</v>
      </c>
      <c r="C318" s="164">
        <v>1</v>
      </c>
      <c r="D318" s="164">
        <v>2</v>
      </c>
      <c r="E318" s="164">
        <v>1</v>
      </c>
      <c r="F318" s="171">
        <v>2</v>
      </c>
      <c r="G318" s="164" t="s">
        <v>475</v>
      </c>
      <c r="H318" s="159">
        <v>285</v>
      </c>
      <c r="I318" s="167"/>
      <c r="J318" s="167"/>
      <c r="K318" s="167"/>
      <c r="L318" s="167"/>
    </row>
    <row r="319" spans="1:12" ht="27.75" hidden="1" customHeight="1">
      <c r="A319" s="164">
        <v>3</v>
      </c>
      <c r="B319" s="164">
        <v>3</v>
      </c>
      <c r="C319" s="164">
        <v>1</v>
      </c>
      <c r="D319" s="164">
        <v>3</v>
      </c>
      <c r="E319" s="164"/>
      <c r="F319" s="171"/>
      <c r="G319" s="164" t="s">
        <v>476</v>
      </c>
      <c r="H319" s="159">
        <v>286</v>
      </c>
      <c r="I319" s="162">
        <f>I320</f>
        <v>0</v>
      </c>
      <c r="J319" s="162">
        <f>J320</f>
        <v>0</v>
      </c>
      <c r="K319" s="162">
        <f>K320</f>
        <v>0</v>
      </c>
      <c r="L319" s="162">
        <f>L320</f>
        <v>0</v>
      </c>
    </row>
    <row r="320" spans="1:12" ht="24" hidden="1" customHeight="1">
      <c r="A320" s="164">
        <v>3</v>
      </c>
      <c r="B320" s="164">
        <v>3</v>
      </c>
      <c r="C320" s="164">
        <v>1</v>
      </c>
      <c r="D320" s="164">
        <v>3</v>
      </c>
      <c r="E320" s="164">
        <v>1</v>
      </c>
      <c r="F320" s="171"/>
      <c r="G320" s="164" t="s">
        <v>476</v>
      </c>
      <c r="H320" s="159">
        <v>287</v>
      </c>
      <c r="I320" s="162">
        <f>I321+I322</f>
        <v>0</v>
      </c>
      <c r="J320" s="162">
        <f>J321+J322</f>
        <v>0</v>
      </c>
      <c r="K320" s="162">
        <f>K321+K322</f>
        <v>0</v>
      </c>
      <c r="L320" s="162">
        <f>L321+L322</f>
        <v>0</v>
      </c>
    </row>
    <row r="321" spans="1:12" ht="27" hidden="1" customHeight="1">
      <c r="A321" s="164">
        <v>3</v>
      </c>
      <c r="B321" s="164">
        <v>3</v>
      </c>
      <c r="C321" s="164">
        <v>1</v>
      </c>
      <c r="D321" s="164">
        <v>3</v>
      </c>
      <c r="E321" s="164">
        <v>1</v>
      </c>
      <c r="F321" s="171">
        <v>1</v>
      </c>
      <c r="G321" s="164" t="s">
        <v>477</v>
      </c>
      <c r="H321" s="159">
        <v>288</v>
      </c>
      <c r="I321" s="167"/>
      <c r="J321" s="167"/>
      <c r="K321" s="167"/>
      <c r="L321" s="167"/>
    </row>
    <row r="322" spans="1:12" ht="26.25" hidden="1" customHeight="1">
      <c r="A322" s="164">
        <v>3</v>
      </c>
      <c r="B322" s="164">
        <v>3</v>
      </c>
      <c r="C322" s="164">
        <v>1</v>
      </c>
      <c r="D322" s="164">
        <v>3</v>
      </c>
      <c r="E322" s="164">
        <v>1</v>
      </c>
      <c r="F322" s="171">
        <v>2</v>
      </c>
      <c r="G322" s="164" t="s">
        <v>478</v>
      </c>
      <c r="H322" s="159">
        <v>289</v>
      </c>
      <c r="I322" s="167"/>
      <c r="J322" s="167"/>
      <c r="K322" s="167"/>
      <c r="L322" s="167"/>
    </row>
    <row r="323" spans="1:12" hidden="1">
      <c r="A323" s="164">
        <v>3</v>
      </c>
      <c r="B323" s="164">
        <v>3</v>
      </c>
      <c r="C323" s="164">
        <v>1</v>
      </c>
      <c r="D323" s="164">
        <v>4</v>
      </c>
      <c r="E323" s="164"/>
      <c r="F323" s="171"/>
      <c r="G323" s="164" t="s">
        <v>479</v>
      </c>
      <c r="H323" s="159">
        <v>290</v>
      </c>
      <c r="I323" s="162">
        <f>I324</f>
        <v>0</v>
      </c>
      <c r="J323" s="162">
        <f>J324</f>
        <v>0</v>
      </c>
      <c r="K323" s="162">
        <f>K324</f>
        <v>0</v>
      </c>
      <c r="L323" s="162">
        <f>L324</f>
        <v>0</v>
      </c>
    </row>
    <row r="324" spans="1:12" ht="31.5" hidden="1" customHeight="1">
      <c r="A324" s="164">
        <v>3</v>
      </c>
      <c r="B324" s="164">
        <v>3</v>
      </c>
      <c r="C324" s="164">
        <v>1</v>
      </c>
      <c r="D324" s="164">
        <v>4</v>
      </c>
      <c r="E324" s="164">
        <v>1</v>
      </c>
      <c r="F324" s="171"/>
      <c r="G324" s="164" t="s">
        <v>479</v>
      </c>
      <c r="H324" s="159">
        <v>291</v>
      </c>
      <c r="I324" s="162">
        <f>SUM(I325:I326)</f>
        <v>0</v>
      </c>
      <c r="J324" s="162">
        <f>SUM(J325:J326)</f>
        <v>0</v>
      </c>
      <c r="K324" s="162">
        <f>SUM(K325:K326)</f>
        <v>0</v>
      </c>
      <c r="L324" s="162">
        <f>SUM(L325:L326)</f>
        <v>0</v>
      </c>
    </row>
    <row r="325" spans="1:12" hidden="1">
      <c r="A325" s="164">
        <v>3</v>
      </c>
      <c r="B325" s="164">
        <v>3</v>
      </c>
      <c r="C325" s="164">
        <v>1</v>
      </c>
      <c r="D325" s="164">
        <v>4</v>
      </c>
      <c r="E325" s="164">
        <v>1</v>
      </c>
      <c r="F325" s="171">
        <v>1</v>
      </c>
      <c r="G325" s="164" t="s">
        <v>480</v>
      </c>
      <c r="H325" s="159">
        <v>292</v>
      </c>
      <c r="I325" s="167"/>
      <c r="J325" s="167"/>
      <c r="K325" s="167"/>
      <c r="L325" s="167"/>
    </row>
    <row r="326" spans="1:12" ht="30.75" hidden="1" customHeight="1">
      <c r="A326" s="164">
        <v>3</v>
      </c>
      <c r="B326" s="164">
        <v>3</v>
      </c>
      <c r="C326" s="164">
        <v>1</v>
      </c>
      <c r="D326" s="164">
        <v>4</v>
      </c>
      <c r="E326" s="164">
        <v>1</v>
      </c>
      <c r="F326" s="171">
        <v>2</v>
      </c>
      <c r="G326" s="164" t="s">
        <v>481</v>
      </c>
      <c r="H326" s="159">
        <v>293</v>
      </c>
      <c r="I326" s="167"/>
      <c r="J326" s="167"/>
      <c r="K326" s="167"/>
      <c r="L326" s="167"/>
    </row>
    <row r="327" spans="1:12" ht="26.25" hidden="1" customHeight="1">
      <c r="A327" s="164">
        <v>3</v>
      </c>
      <c r="B327" s="164">
        <v>3</v>
      </c>
      <c r="C327" s="164">
        <v>1</v>
      </c>
      <c r="D327" s="164">
        <v>5</v>
      </c>
      <c r="E327" s="164"/>
      <c r="F327" s="171"/>
      <c r="G327" s="164" t="s">
        <v>482</v>
      </c>
      <c r="H327" s="159">
        <v>294</v>
      </c>
      <c r="I327" s="162">
        <f>I328</f>
        <v>0</v>
      </c>
      <c r="J327" s="162">
        <f t="shared" ref="J327:L328" si="29">J328</f>
        <v>0</v>
      </c>
      <c r="K327" s="162">
        <f t="shared" si="29"/>
        <v>0</v>
      </c>
      <c r="L327" s="162">
        <f t="shared" si="29"/>
        <v>0</v>
      </c>
    </row>
    <row r="328" spans="1:12" ht="30" hidden="1" customHeight="1">
      <c r="A328" s="164">
        <v>3</v>
      </c>
      <c r="B328" s="164">
        <v>3</v>
      </c>
      <c r="C328" s="164">
        <v>1</v>
      </c>
      <c r="D328" s="164">
        <v>5</v>
      </c>
      <c r="E328" s="164">
        <v>1</v>
      </c>
      <c r="F328" s="171"/>
      <c r="G328" s="164" t="s">
        <v>482</v>
      </c>
      <c r="H328" s="159">
        <v>295</v>
      </c>
      <c r="I328" s="162">
        <f>I329</f>
        <v>0</v>
      </c>
      <c r="J328" s="162">
        <f t="shared" si="29"/>
        <v>0</v>
      </c>
      <c r="K328" s="162">
        <f t="shared" si="29"/>
        <v>0</v>
      </c>
      <c r="L328" s="162">
        <f t="shared" si="29"/>
        <v>0</v>
      </c>
    </row>
    <row r="329" spans="1:12" ht="30" hidden="1" customHeight="1">
      <c r="A329" s="164">
        <v>3</v>
      </c>
      <c r="B329" s="164">
        <v>3</v>
      </c>
      <c r="C329" s="164">
        <v>1</v>
      </c>
      <c r="D329" s="164">
        <v>5</v>
      </c>
      <c r="E329" s="164">
        <v>1</v>
      </c>
      <c r="F329" s="171">
        <v>1</v>
      </c>
      <c r="G329" s="164" t="s">
        <v>483</v>
      </c>
      <c r="H329" s="159">
        <v>296</v>
      </c>
      <c r="I329" s="167"/>
      <c r="J329" s="167"/>
      <c r="K329" s="167"/>
      <c r="L329" s="167"/>
    </row>
    <row r="330" spans="1:12" ht="30" hidden="1" customHeight="1">
      <c r="A330" s="164">
        <v>3</v>
      </c>
      <c r="B330" s="164">
        <v>3</v>
      </c>
      <c r="C330" s="164">
        <v>1</v>
      </c>
      <c r="D330" s="164">
        <v>6</v>
      </c>
      <c r="E330" s="164"/>
      <c r="F330" s="171"/>
      <c r="G330" s="164" t="s">
        <v>453</v>
      </c>
      <c r="H330" s="159">
        <v>297</v>
      </c>
      <c r="I330" s="162">
        <f>I331</f>
        <v>0</v>
      </c>
      <c r="J330" s="162">
        <f t="shared" ref="J330:L331" si="30">J331</f>
        <v>0</v>
      </c>
      <c r="K330" s="162">
        <f t="shared" si="30"/>
        <v>0</v>
      </c>
      <c r="L330" s="162">
        <f t="shared" si="30"/>
        <v>0</v>
      </c>
    </row>
    <row r="331" spans="1:12" ht="30" hidden="1" customHeight="1">
      <c r="A331" s="164">
        <v>3</v>
      </c>
      <c r="B331" s="164">
        <v>3</v>
      </c>
      <c r="C331" s="164">
        <v>1</v>
      </c>
      <c r="D331" s="164">
        <v>6</v>
      </c>
      <c r="E331" s="164">
        <v>1</v>
      </c>
      <c r="F331" s="171"/>
      <c r="G331" s="164" t="s">
        <v>453</v>
      </c>
      <c r="H331" s="159">
        <v>298</v>
      </c>
      <c r="I331" s="162">
        <f>I332</f>
        <v>0</v>
      </c>
      <c r="J331" s="162">
        <f t="shared" si="30"/>
        <v>0</v>
      </c>
      <c r="K331" s="162">
        <f t="shared" si="30"/>
        <v>0</v>
      </c>
      <c r="L331" s="162">
        <f t="shared" si="30"/>
        <v>0</v>
      </c>
    </row>
    <row r="332" spans="1:12" ht="25.5" hidden="1" customHeight="1">
      <c r="A332" s="164">
        <v>3</v>
      </c>
      <c r="B332" s="164">
        <v>3</v>
      </c>
      <c r="C332" s="164">
        <v>1</v>
      </c>
      <c r="D332" s="164">
        <v>6</v>
      </c>
      <c r="E332" s="164">
        <v>1</v>
      </c>
      <c r="F332" s="171">
        <v>1</v>
      </c>
      <c r="G332" s="164" t="s">
        <v>453</v>
      </c>
      <c r="H332" s="159">
        <v>299</v>
      </c>
      <c r="I332" s="167"/>
      <c r="J332" s="167"/>
      <c r="K332" s="167"/>
      <c r="L332" s="167"/>
    </row>
    <row r="333" spans="1:12" ht="22.5" hidden="1" customHeight="1">
      <c r="A333" s="164">
        <v>3</v>
      </c>
      <c r="B333" s="164">
        <v>3</v>
      </c>
      <c r="C333" s="164">
        <v>1</v>
      </c>
      <c r="D333" s="164">
        <v>7</v>
      </c>
      <c r="E333" s="164"/>
      <c r="F333" s="171"/>
      <c r="G333" s="164" t="s">
        <v>484</v>
      </c>
      <c r="H333" s="159">
        <v>300</v>
      </c>
      <c r="I333" s="162">
        <f>I334</f>
        <v>0</v>
      </c>
      <c r="J333" s="162">
        <f>J334</f>
        <v>0</v>
      </c>
      <c r="K333" s="162">
        <f>K334</f>
        <v>0</v>
      </c>
      <c r="L333" s="162">
        <f>L334</f>
        <v>0</v>
      </c>
    </row>
    <row r="334" spans="1:12" ht="25.5" hidden="1" customHeight="1">
      <c r="A334" s="164">
        <v>3</v>
      </c>
      <c r="B334" s="164">
        <v>3</v>
      </c>
      <c r="C334" s="164">
        <v>1</v>
      </c>
      <c r="D334" s="164">
        <v>7</v>
      </c>
      <c r="E334" s="164">
        <v>1</v>
      </c>
      <c r="F334" s="171"/>
      <c r="G334" s="164" t="s">
        <v>484</v>
      </c>
      <c r="H334" s="159">
        <v>301</v>
      </c>
      <c r="I334" s="162">
        <f>I335+I336</f>
        <v>0</v>
      </c>
      <c r="J334" s="162">
        <f>J335+J336</f>
        <v>0</v>
      </c>
      <c r="K334" s="162">
        <f>K335+K336</f>
        <v>0</v>
      </c>
      <c r="L334" s="162">
        <f>L335+L336</f>
        <v>0</v>
      </c>
    </row>
    <row r="335" spans="1:12" ht="27" hidden="1" customHeight="1">
      <c r="A335" s="164">
        <v>3</v>
      </c>
      <c r="B335" s="164">
        <v>3</v>
      </c>
      <c r="C335" s="164">
        <v>1</v>
      </c>
      <c r="D335" s="164">
        <v>7</v>
      </c>
      <c r="E335" s="164">
        <v>1</v>
      </c>
      <c r="F335" s="171">
        <v>1</v>
      </c>
      <c r="G335" s="164" t="s">
        <v>485</v>
      </c>
      <c r="H335" s="159">
        <v>302</v>
      </c>
      <c r="I335" s="167"/>
      <c r="J335" s="167"/>
      <c r="K335" s="167"/>
      <c r="L335" s="167"/>
    </row>
    <row r="336" spans="1:12" ht="27.75" hidden="1" customHeight="1">
      <c r="A336" s="164">
        <v>3</v>
      </c>
      <c r="B336" s="164">
        <v>3</v>
      </c>
      <c r="C336" s="164">
        <v>1</v>
      </c>
      <c r="D336" s="164">
        <v>7</v>
      </c>
      <c r="E336" s="164">
        <v>1</v>
      </c>
      <c r="F336" s="171">
        <v>2</v>
      </c>
      <c r="G336" s="164" t="s">
        <v>486</v>
      </c>
      <c r="H336" s="159">
        <v>303</v>
      </c>
      <c r="I336" s="167"/>
      <c r="J336" s="167"/>
      <c r="K336" s="167"/>
      <c r="L336" s="167"/>
    </row>
    <row r="337" spans="1:16" ht="38.25" hidden="1" customHeight="1">
      <c r="A337" s="164">
        <v>3</v>
      </c>
      <c r="B337" s="164">
        <v>3</v>
      </c>
      <c r="C337" s="164">
        <v>2</v>
      </c>
      <c r="D337" s="164"/>
      <c r="E337" s="164"/>
      <c r="F337" s="171"/>
      <c r="G337" s="164" t="s">
        <v>487</v>
      </c>
      <c r="H337" s="159">
        <v>304</v>
      </c>
      <c r="I337" s="162">
        <f>SUM(I338+I347+I351+I355+I359+I362+I365)</f>
        <v>0</v>
      </c>
      <c r="J337" s="162">
        <f>SUM(J338+J347+J351+J355+J359+J362+J365)</f>
        <v>0</v>
      </c>
      <c r="K337" s="162">
        <f>SUM(K338+K347+K351+K355+K359+K362+K365)</f>
        <v>0</v>
      </c>
      <c r="L337" s="162">
        <f>SUM(L338+L347+L351+L355+L359+L362+L365)</f>
        <v>0</v>
      </c>
    </row>
    <row r="338" spans="1:16" ht="30" hidden="1" customHeight="1">
      <c r="A338" s="164">
        <v>3</v>
      </c>
      <c r="B338" s="164">
        <v>3</v>
      </c>
      <c r="C338" s="164">
        <v>2</v>
      </c>
      <c r="D338" s="164">
        <v>1</v>
      </c>
      <c r="E338" s="164"/>
      <c r="F338" s="171"/>
      <c r="G338" s="164" t="s">
        <v>435</v>
      </c>
      <c r="H338" s="159">
        <v>305</v>
      </c>
      <c r="I338" s="162">
        <f>I339</f>
        <v>0</v>
      </c>
      <c r="J338" s="162">
        <f>J339</f>
        <v>0</v>
      </c>
      <c r="K338" s="162">
        <f>K339</f>
        <v>0</v>
      </c>
      <c r="L338" s="162">
        <f>L339</f>
        <v>0</v>
      </c>
    </row>
    <row r="339" spans="1:16" hidden="1">
      <c r="A339" s="164">
        <v>3</v>
      </c>
      <c r="B339" s="164">
        <v>3</v>
      </c>
      <c r="C339" s="164">
        <v>2</v>
      </c>
      <c r="D339" s="164">
        <v>1</v>
      </c>
      <c r="E339" s="164">
        <v>1</v>
      </c>
      <c r="F339" s="171"/>
      <c r="G339" s="164" t="s">
        <v>435</v>
      </c>
      <c r="H339" s="159">
        <v>306</v>
      </c>
      <c r="I339" s="162">
        <f>SUM(I340:I340)</f>
        <v>0</v>
      </c>
      <c r="J339" s="162">
        <f t="shared" ref="J339:P339" si="31">SUM(J340:J340)</f>
        <v>0</v>
      </c>
      <c r="K339" s="162">
        <f t="shared" si="31"/>
        <v>0</v>
      </c>
      <c r="L339" s="162">
        <f t="shared" si="31"/>
        <v>0</v>
      </c>
      <c r="M339" s="176">
        <f t="shared" si="31"/>
        <v>0</v>
      </c>
      <c r="N339" s="176">
        <f t="shared" si="31"/>
        <v>0</v>
      </c>
      <c r="O339" s="176">
        <f t="shared" si="31"/>
        <v>0</v>
      </c>
      <c r="P339" s="176">
        <f t="shared" si="31"/>
        <v>0</v>
      </c>
    </row>
    <row r="340" spans="1:16" ht="27.75" hidden="1" customHeight="1">
      <c r="A340" s="164">
        <v>3</v>
      </c>
      <c r="B340" s="164">
        <v>3</v>
      </c>
      <c r="C340" s="164">
        <v>2</v>
      </c>
      <c r="D340" s="164">
        <v>1</v>
      </c>
      <c r="E340" s="164">
        <v>1</v>
      </c>
      <c r="F340" s="171">
        <v>1</v>
      </c>
      <c r="G340" s="164" t="s">
        <v>436</v>
      </c>
      <c r="H340" s="159">
        <v>307</v>
      </c>
      <c r="I340" s="167"/>
      <c r="J340" s="167"/>
      <c r="K340" s="167"/>
      <c r="L340" s="167"/>
    </row>
    <row r="341" spans="1:16" hidden="1">
      <c r="A341" s="164">
        <v>3</v>
      </c>
      <c r="B341" s="164">
        <v>3</v>
      </c>
      <c r="C341" s="164">
        <v>2</v>
      </c>
      <c r="D341" s="164">
        <v>1</v>
      </c>
      <c r="E341" s="164">
        <v>2</v>
      </c>
      <c r="F341" s="171"/>
      <c r="G341" s="164" t="s">
        <v>459</v>
      </c>
      <c r="H341" s="159">
        <v>308</v>
      </c>
      <c r="I341" s="162">
        <f>SUM(I342:I343)</f>
        <v>0</v>
      </c>
      <c r="J341" s="162">
        <f>SUM(J342:J343)</f>
        <v>0</v>
      </c>
      <c r="K341" s="162">
        <f>SUM(K342:K343)</f>
        <v>0</v>
      </c>
      <c r="L341" s="162">
        <f>SUM(L342:L343)</f>
        <v>0</v>
      </c>
    </row>
    <row r="342" spans="1:16" hidden="1">
      <c r="A342" s="164">
        <v>3</v>
      </c>
      <c r="B342" s="164">
        <v>3</v>
      </c>
      <c r="C342" s="164">
        <v>2</v>
      </c>
      <c r="D342" s="164">
        <v>1</v>
      </c>
      <c r="E342" s="164">
        <v>2</v>
      </c>
      <c r="F342" s="171">
        <v>1</v>
      </c>
      <c r="G342" s="164" t="s">
        <v>438</v>
      </c>
      <c r="H342" s="159">
        <v>309</v>
      </c>
      <c r="I342" s="167"/>
      <c r="J342" s="167"/>
      <c r="K342" s="167"/>
      <c r="L342" s="167"/>
    </row>
    <row r="343" spans="1:16" hidden="1">
      <c r="A343" s="164">
        <v>3</v>
      </c>
      <c r="B343" s="164">
        <v>3</v>
      </c>
      <c r="C343" s="164">
        <v>2</v>
      </c>
      <c r="D343" s="164">
        <v>1</v>
      </c>
      <c r="E343" s="164">
        <v>2</v>
      </c>
      <c r="F343" s="171">
        <v>2</v>
      </c>
      <c r="G343" s="164" t="s">
        <v>439</v>
      </c>
      <c r="H343" s="159">
        <v>310</v>
      </c>
      <c r="I343" s="167"/>
      <c r="J343" s="167"/>
      <c r="K343" s="167"/>
      <c r="L343" s="167"/>
    </row>
    <row r="344" spans="1:16" hidden="1">
      <c r="A344" s="164">
        <v>3</v>
      </c>
      <c r="B344" s="164">
        <v>3</v>
      </c>
      <c r="C344" s="164">
        <v>2</v>
      </c>
      <c r="D344" s="164">
        <v>1</v>
      </c>
      <c r="E344" s="164">
        <v>3</v>
      </c>
      <c r="F344" s="171"/>
      <c r="G344" s="164" t="s">
        <v>440</v>
      </c>
      <c r="H344" s="159">
        <v>311</v>
      </c>
      <c r="I344" s="162">
        <f>SUM(I345:I346)</f>
        <v>0</v>
      </c>
      <c r="J344" s="162">
        <f>SUM(J345:J346)</f>
        <v>0</v>
      </c>
      <c r="K344" s="162">
        <f>SUM(K345:K346)</f>
        <v>0</v>
      </c>
      <c r="L344" s="162">
        <f>SUM(L345:L346)</f>
        <v>0</v>
      </c>
    </row>
    <row r="345" spans="1:16" hidden="1">
      <c r="A345" s="164">
        <v>3</v>
      </c>
      <c r="B345" s="164">
        <v>3</v>
      </c>
      <c r="C345" s="164">
        <v>2</v>
      </c>
      <c r="D345" s="164">
        <v>1</v>
      </c>
      <c r="E345" s="164">
        <v>3</v>
      </c>
      <c r="F345" s="171">
        <v>1</v>
      </c>
      <c r="G345" s="164" t="s">
        <v>441</v>
      </c>
      <c r="H345" s="159">
        <v>312</v>
      </c>
      <c r="I345" s="167"/>
      <c r="J345" s="167"/>
      <c r="K345" s="167"/>
      <c r="L345" s="167"/>
    </row>
    <row r="346" spans="1:16" hidden="1">
      <c r="A346" s="164">
        <v>3</v>
      </c>
      <c r="B346" s="164">
        <v>3</v>
      </c>
      <c r="C346" s="164">
        <v>2</v>
      </c>
      <c r="D346" s="164">
        <v>1</v>
      </c>
      <c r="E346" s="164">
        <v>3</v>
      </c>
      <c r="F346" s="171">
        <v>2</v>
      </c>
      <c r="G346" s="164" t="s">
        <v>460</v>
      </c>
      <c r="H346" s="159">
        <v>313</v>
      </c>
      <c r="I346" s="167"/>
      <c r="J346" s="167"/>
      <c r="K346" s="167"/>
      <c r="L346" s="167"/>
    </row>
    <row r="347" spans="1:16" hidden="1">
      <c r="A347" s="164">
        <v>3</v>
      </c>
      <c r="B347" s="164">
        <v>3</v>
      </c>
      <c r="C347" s="164">
        <v>2</v>
      </c>
      <c r="D347" s="164">
        <v>2</v>
      </c>
      <c r="E347" s="164"/>
      <c r="F347" s="171"/>
      <c r="G347" s="164" t="s">
        <v>473</v>
      </c>
      <c r="H347" s="159">
        <v>314</v>
      </c>
      <c r="I347" s="162">
        <f>I348</f>
        <v>0</v>
      </c>
      <c r="J347" s="162">
        <f>J348</f>
        <v>0</v>
      </c>
      <c r="K347" s="162">
        <f>K348</f>
        <v>0</v>
      </c>
      <c r="L347" s="162">
        <f>L348</f>
        <v>0</v>
      </c>
    </row>
    <row r="348" spans="1:16" hidden="1">
      <c r="A348" s="164">
        <v>3</v>
      </c>
      <c r="B348" s="164">
        <v>3</v>
      </c>
      <c r="C348" s="164">
        <v>2</v>
      </c>
      <c r="D348" s="164">
        <v>2</v>
      </c>
      <c r="E348" s="164">
        <v>1</v>
      </c>
      <c r="F348" s="171"/>
      <c r="G348" s="164" t="s">
        <v>473</v>
      </c>
      <c r="H348" s="159">
        <v>315</v>
      </c>
      <c r="I348" s="162">
        <f>SUM(I349:I350)</f>
        <v>0</v>
      </c>
      <c r="J348" s="162">
        <f>SUM(J349:J350)</f>
        <v>0</v>
      </c>
      <c r="K348" s="162">
        <f>SUM(K349:K350)</f>
        <v>0</v>
      </c>
      <c r="L348" s="162">
        <f>SUM(L349:L350)</f>
        <v>0</v>
      </c>
    </row>
    <row r="349" spans="1:16" hidden="1">
      <c r="A349" s="164">
        <v>3</v>
      </c>
      <c r="B349" s="164">
        <v>3</v>
      </c>
      <c r="C349" s="164">
        <v>2</v>
      </c>
      <c r="D349" s="164">
        <v>2</v>
      </c>
      <c r="E349" s="164">
        <v>1</v>
      </c>
      <c r="F349" s="171">
        <v>1</v>
      </c>
      <c r="G349" s="164" t="s">
        <v>474</v>
      </c>
      <c r="H349" s="159">
        <v>316</v>
      </c>
      <c r="I349" s="167"/>
      <c r="J349" s="167"/>
      <c r="K349" s="167"/>
      <c r="L349" s="167"/>
    </row>
    <row r="350" spans="1:16" hidden="1">
      <c r="A350" s="164">
        <v>3</v>
      </c>
      <c r="B350" s="164">
        <v>3</v>
      </c>
      <c r="C350" s="164">
        <v>2</v>
      </c>
      <c r="D350" s="164">
        <v>2</v>
      </c>
      <c r="E350" s="164">
        <v>1</v>
      </c>
      <c r="F350" s="171">
        <v>2</v>
      </c>
      <c r="G350" s="164" t="s">
        <v>475</v>
      </c>
      <c r="H350" s="159">
        <v>317</v>
      </c>
      <c r="I350" s="167"/>
      <c r="J350" s="167"/>
      <c r="K350" s="167"/>
      <c r="L350" s="167"/>
    </row>
    <row r="351" spans="1:16" hidden="1">
      <c r="A351" s="164">
        <v>3</v>
      </c>
      <c r="B351" s="164">
        <v>3</v>
      </c>
      <c r="C351" s="164">
        <v>2</v>
      </c>
      <c r="D351" s="164">
        <v>3</v>
      </c>
      <c r="E351" s="164"/>
      <c r="F351" s="171"/>
      <c r="G351" s="164" t="s">
        <v>476</v>
      </c>
      <c r="H351" s="159">
        <v>318</v>
      </c>
      <c r="I351" s="162">
        <f>I352</f>
        <v>0</v>
      </c>
      <c r="J351" s="162">
        <f>J352</f>
        <v>0</v>
      </c>
      <c r="K351" s="162">
        <f>K352</f>
        <v>0</v>
      </c>
      <c r="L351" s="162">
        <f>L352</f>
        <v>0</v>
      </c>
    </row>
    <row r="352" spans="1:16" hidden="1">
      <c r="A352" s="164">
        <v>3</v>
      </c>
      <c r="B352" s="164">
        <v>3</v>
      </c>
      <c r="C352" s="164">
        <v>2</v>
      </c>
      <c r="D352" s="164">
        <v>3</v>
      </c>
      <c r="E352" s="164">
        <v>1</v>
      </c>
      <c r="F352" s="171"/>
      <c r="G352" s="164" t="s">
        <v>476</v>
      </c>
      <c r="H352" s="159">
        <v>319</v>
      </c>
      <c r="I352" s="162">
        <f>I353+I354</f>
        <v>0</v>
      </c>
      <c r="J352" s="162">
        <f>J353+J354</f>
        <v>0</v>
      </c>
      <c r="K352" s="162">
        <f>K353+K354</f>
        <v>0</v>
      </c>
      <c r="L352" s="162">
        <f>L353+L354</f>
        <v>0</v>
      </c>
    </row>
    <row r="353" spans="1:18" ht="25.8" hidden="1">
      <c r="A353" s="164">
        <v>3</v>
      </c>
      <c r="B353" s="164">
        <v>3</v>
      </c>
      <c r="C353" s="164">
        <v>2</v>
      </c>
      <c r="D353" s="164">
        <v>3</v>
      </c>
      <c r="E353" s="164">
        <v>1</v>
      </c>
      <c r="F353" s="171">
        <v>1</v>
      </c>
      <c r="G353" s="164" t="s">
        <v>477</v>
      </c>
      <c r="H353" s="159">
        <v>320</v>
      </c>
      <c r="I353" s="167"/>
      <c r="J353" s="167"/>
      <c r="K353" s="167"/>
      <c r="L353" s="167"/>
    </row>
    <row r="354" spans="1:18" hidden="1">
      <c r="A354" s="164">
        <v>3</v>
      </c>
      <c r="B354" s="164">
        <v>3</v>
      </c>
      <c r="C354" s="164">
        <v>2</v>
      </c>
      <c r="D354" s="164">
        <v>3</v>
      </c>
      <c r="E354" s="164">
        <v>1</v>
      </c>
      <c r="F354" s="171">
        <v>2</v>
      </c>
      <c r="G354" s="164" t="s">
        <v>478</v>
      </c>
      <c r="H354" s="159">
        <v>321</v>
      </c>
      <c r="I354" s="167"/>
      <c r="J354" s="167"/>
      <c r="K354" s="167"/>
      <c r="L354" s="167"/>
    </row>
    <row r="355" spans="1:18" hidden="1">
      <c r="A355" s="164">
        <v>3</v>
      </c>
      <c r="B355" s="164">
        <v>3</v>
      </c>
      <c r="C355" s="164">
        <v>2</v>
      </c>
      <c r="D355" s="164">
        <v>4</v>
      </c>
      <c r="E355" s="164"/>
      <c r="F355" s="171"/>
      <c r="G355" s="164" t="s">
        <v>479</v>
      </c>
      <c r="H355" s="159">
        <v>322</v>
      </c>
      <c r="I355" s="162">
        <f>I356</f>
        <v>0</v>
      </c>
      <c r="J355" s="162">
        <f>J356</f>
        <v>0</v>
      </c>
      <c r="K355" s="162">
        <f>K356</f>
        <v>0</v>
      </c>
      <c r="L355" s="162">
        <f>L356</f>
        <v>0</v>
      </c>
    </row>
    <row r="356" spans="1:18" hidden="1">
      <c r="A356" s="164">
        <v>3</v>
      </c>
      <c r="B356" s="164">
        <v>3</v>
      </c>
      <c r="C356" s="164">
        <v>2</v>
      </c>
      <c r="D356" s="164">
        <v>4</v>
      </c>
      <c r="E356" s="164">
        <v>1</v>
      </c>
      <c r="F356" s="171"/>
      <c r="G356" s="164" t="s">
        <v>479</v>
      </c>
      <c r="H356" s="159">
        <v>323</v>
      </c>
      <c r="I356" s="162">
        <f>SUM(I357:I358)</f>
        <v>0</v>
      </c>
      <c r="J356" s="162">
        <f>SUM(J357:J358)</f>
        <v>0</v>
      </c>
      <c r="K356" s="162">
        <f>SUM(K357:K358)</f>
        <v>0</v>
      </c>
      <c r="L356" s="162">
        <f>SUM(L357:L358)</f>
        <v>0</v>
      </c>
    </row>
    <row r="357" spans="1:18" hidden="1">
      <c r="A357" s="164">
        <v>3</v>
      </c>
      <c r="B357" s="164">
        <v>3</v>
      </c>
      <c r="C357" s="164">
        <v>2</v>
      </c>
      <c r="D357" s="164">
        <v>4</v>
      </c>
      <c r="E357" s="164">
        <v>1</v>
      </c>
      <c r="F357" s="171">
        <v>1</v>
      </c>
      <c r="G357" s="164" t="s">
        <v>480</v>
      </c>
      <c r="H357" s="159">
        <v>324</v>
      </c>
      <c r="I357" s="167"/>
      <c r="J357" s="167"/>
      <c r="K357" s="167"/>
      <c r="L357" s="167"/>
      <c r="R357" s="130"/>
    </row>
    <row r="358" spans="1:18" hidden="1">
      <c r="A358" s="164">
        <v>3</v>
      </c>
      <c r="B358" s="164">
        <v>3</v>
      </c>
      <c r="C358" s="164">
        <v>2</v>
      </c>
      <c r="D358" s="164">
        <v>4</v>
      </c>
      <c r="E358" s="164">
        <v>1</v>
      </c>
      <c r="F358" s="171">
        <v>2</v>
      </c>
      <c r="G358" s="164" t="s">
        <v>488</v>
      </c>
      <c r="H358" s="159">
        <v>325</v>
      </c>
      <c r="I358" s="167"/>
      <c r="J358" s="167"/>
      <c r="K358" s="167"/>
      <c r="L358" s="167"/>
    </row>
    <row r="359" spans="1:18" hidden="1">
      <c r="A359" s="164">
        <v>3</v>
      </c>
      <c r="B359" s="164">
        <v>3</v>
      </c>
      <c r="C359" s="164">
        <v>2</v>
      </c>
      <c r="D359" s="164">
        <v>5</v>
      </c>
      <c r="E359" s="164"/>
      <c r="F359" s="171"/>
      <c r="G359" s="164" t="s">
        <v>482</v>
      </c>
      <c r="H359" s="159">
        <v>326</v>
      </c>
      <c r="I359" s="162">
        <f>I360</f>
        <v>0</v>
      </c>
      <c r="J359" s="162">
        <f t="shared" ref="J359:L360" si="32">J360</f>
        <v>0</v>
      </c>
      <c r="K359" s="162">
        <f t="shared" si="32"/>
        <v>0</v>
      </c>
      <c r="L359" s="162">
        <f t="shared" si="32"/>
        <v>0</v>
      </c>
    </row>
    <row r="360" spans="1:18" hidden="1">
      <c r="A360" s="164">
        <v>3</v>
      </c>
      <c r="B360" s="164">
        <v>3</v>
      </c>
      <c r="C360" s="164">
        <v>2</v>
      </c>
      <c r="D360" s="164">
        <v>5</v>
      </c>
      <c r="E360" s="164">
        <v>1</v>
      </c>
      <c r="F360" s="171"/>
      <c r="G360" s="164" t="s">
        <v>482</v>
      </c>
      <c r="H360" s="159">
        <v>327</v>
      </c>
      <c r="I360" s="162">
        <f>I361</f>
        <v>0</v>
      </c>
      <c r="J360" s="162">
        <f t="shared" si="32"/>
        <v>0</v>
      </c>
      <c r="K360" s="162">
        <f t="shared" si="32"/>
        <v>0</v>
      </c>
      <c r="L360" s="162">
        <f t="shared" si="32"/>
        <v>0</v>
      </c>
    </row>
    <row r="361" spans="1:18" hidden="1">
      <c r="A361" s="164">
        <v>3</v>
      </c>
      <c r="B361" s="164">
        <v>3</v>
      </c>
      <c r="C361" s="164">
        <v>2</v>
      </c>
      <c r="D361" s="164">
        <v>5</v>
      </c>
      <c r="E361" s="164">
        <v>1</v>
      </c>
      <c r="F361" s="171">
        <v>1</v>
      </c>
      <c r="G361" s="164" t="s">
        <v>482</v>
      </c>
      <c r="H361" s="159">
        <v>328</v>
      </c>
      <c r="I361" s="167"/>
      <c r="J361" s="167"/>
      <c r="K361" s="167"/>
      <c r="L361" s="167"/>
    </row>
    <row r="362" spans="1:18" hidden="1">
      <c r="A362" s="164">
        <v>3</v>
      </c>
      <c r="B362" s="164">
        <v>3</v>
      </c>
      <c r="C362" s="164">
        <v>2</v>
      </c>
      <c r="D362" s="164">
        <v>6</v>
      </c>
      <c r="E362" s="164"/>
      <c r="F362" s="171"/>
      <c r="G362" s="164" t="s">
        <v>453</v>
      </c>
      <c r="H362" s="159">
        <v>329</v>
      </c>
      <c r="I362" s="162">
        <f>I363</f>
        <v>0</v>
      </c>
      <c r="J362" s="162">
        <f t="shared" ref="I362:L363" si="33">J363</f>
        <v>0</v>
      </c>
      <c r="K362" s="162">
        <f t="shared" si="33"/>
        <v>0</v>
      </c>
      <c r="L362" s="162">
        <f t="shared" si="33"/>
        <v>0</v>
      </c>
    </row>
    <row r="363" spans="1:18" hidden="1">
      <c r="A363" s="164">
        <v>3</v>
      </c>
      <c r="B363" s="164">
        <v>3</v>
      </c>
      <c r="C363" s="164">
        <v>2</v>
      </c>
      <c r="D363" s="164">
        <v>6</v>
      </c>
      <c r="E363" s="164">
        <v>1</v>
      </c>
      <c r="F363" s="171"/>
      <c r="G363" s="164" t="s">
        <v>453</v>
      </c>
      <c r="H363" s="159">
        <v>330</v>
      </c>
      <c r="I363" s="162">
        <f t="shared" si="33"/>
        <v>0</v>
      </c>
      <c r="J363" s="162">
        <f t="shared" si="33"/>
        <v>0</v>
      </c>
      <c r="K363" s="162">
        <f t="shared" si="33"/>
        <v>0</v>
      </c>
      <c r="L363" s="162">
        <f t="shared" si="33"/>
        <v>0</v>
      </c>
    </row>
    <row r="364" spans="1:18" hidden="1">
      <c r="A364" s="164">
        <v>3</v>
      </c>
      <c r="B364" s="164">
        <v>3</v>
      </c>
      <c r="C364" s="164">
        <v>2</v>
      </c>
      <c r="D364" s="164">
        <v>6</v>
      </c>
      <c r="E364" s="164">
        <v>1</v>
      </c>
      <c r="F364" s="171">
        <v>1</v>
      </c>
      <c r="G364" s="164" t="s">
        <v>453</v>
      </c>
      <c r="H364" s="159">
        <v>331</v>
      </c>
      <c r="I364" s="167"/>
      <c r="J364" s="167"/>
      <c r="K364" s="167"/>
      <c r="L364" s="167"/>
    </row>
    <row r="365" spans="1:18" hidden="1">
      <c r="A365" s="164">
        <v>3</v>
      </c>
      <c r="B365" s="164">
        <v>3</v>
      </c>
      <c r="C365" s="164">
        <v>2</v>
      </c>
      <c r="D365" s="164">
        <v>7</v>
      </c>
      <c r="E365" s="164"/>
      <c r="F365" s="171"/>
      <c r="G365" s="164" t="s">
        <v>484</v>
      </c>
      <c r="H365" s="159">
        <v>332</v>
      </c>
      <c r="I365" s="162">
        <f>I366</f>
        <v>0</v>
      </c>
      <c r="J365" s="162">
        <f>J366</f>
        <v>0</v>
      </c>
      <c r="K365" s="162">
        <f>K366</f>
        <v>0</v>
      </c>
      <c r="L365" s="162">
        <f>L366</f>
        <v>0</v>
      </c>
    </row>
    <row r="366" spans="1:18" hidden="1">
      <c r="A366" s="164">
        <v>3</v>
      </c>
      <c r="B366" s="164">
        <v>3</v>
      </c>
      <c r="C366" s="164">
        <v>2</v>
      </c>
      <c r="D366" s="164">
        <v>7</v>
      </c>
      <c r="E366" s="164">
        <v>1</v>
      </c>
      <c r="F366" s="171"/>
      <c r="G366" s="164" t="s">
        <v>484</v>
      </c>
      <c r="H366" s="159">
        <v>333</v>
      </c>
      <c r="I366" s="162">
        <f>SUM(I367:I368)</f>
        <v>0</v>
      </c>
      <c r="J366" s="162">
        <f>SUM(J367:J368)</f>
        <v>0</v>
      </c>
      <c r="K366" s="162">
        <f>SUM(K367:K368)</f>
        <v>0</v>
      </c>
      <c r="L366" s="162">
        <f>SUM(L367:L368)</f>
        <v>0</v>
      </c>
    </row>
    <row r="367" spans="1:18" hidden="1">
      <c r="A367" s="164">
        <v>3</v>
      </c>
      <c r="B367" s="164">
        <v>3</v>
      </c>
      <c r="C367" s="164">
        <v>2</v>
      </c>
      <c r="D367" s="164">
        <v>7</v>
      </c>
      <c r="E367" s="164">
        <v>1</v>
      </c>
      <c r="F367" s="171">
        <v>1</v>
      </c>
      <c r="G367" s="164" t="s">
        <v>485</v>
      </c>
      <c r="H367" s="159">
        <v>334</v>
      </c>
      <c r="I367" s="167"/>
      <c r="J367" s="167"/>
      <c r="K367" s="167"/>
      <c r="L367" s="167"/>
    </row>
    <row r="368" spans="1:18" hidden="1">
      <c r="A368" s="164">
        <v>3</v>
      </c>
      <c r="B368" s="164">
        <v>3</v>
      </c>
      <c r="C368" s="164">
        <v>2</v>
      </c>
      <c r="D368" s="164">
        <v>7</v>
      </c>
      <c r="E368" s="164">
        <v>1</v>
      </c>
      <c r="F368" s="171">
        <v>2</v>
      </c>
      <c r="G368" s="164" t="s">
        <v>486</v>
      </c>
      <c r="H368" s="159">
        <v>335</v>
      </c>
      <c r="I368" s="167"/>
      <c r="J368" s="167"/>
      <c r="K368" s="167"/>
      <c r="L368" s="167"/>
      <c r="Q368" s="130"/>
    </row>
    <row r="369" spans="1:17" ht="39.75" customHeight="1">
      <c r="A369" s="177"/>
      <c r="B369" s="177"/>
      <c r="C369" s="177"/>
      <c r="D369" s="177"/>
      <c r="E369" s="177"/>
      <c r="F369" s="178"/>
      <c r="G369" s="319" t="s">
        <v>489</v>
      </c>
      <c r="H369" s="159">
        <v>336</v>
      </c>
      <c r="I369" s="204">
        <f>SUM(I34+I185)</f>
        <v>44282000</v>
      </c>
      <c r="J369" s="204">
        <f>J34+J185</f>
        <v>9256490</v>
      </c>
      <c r="K369" s="204">
        <f>K34+K185</f>
        <v>4342091.63</v>
      </c>
      <c r="L369" s="204">
        <f>SUM(L34+L185)</f>
        <v>4340219.54</v>
      </c>
      <c r="Q369" s="130"/>
    </row>
    <row r="370" spans="1:17" s="184" customFormat="1" ht="18.75" customHeight="1">
      <c r="A370" s="105"/>
      <c r="B370" s="105"/>
      <c r="C370" s="105"/>
      <c r="D370" s="105"/>
      <c r="E370" s="105"/>
      <c r="F370" s="106"/>
      <c r="G370" s="163"/>
      <c r="H370" s="187"/>
      <c r="I370" s="179"/>
      <c r="J370" s="179"/>
      <c r="K370" s="180"/>
      <c r="L370" s="179"/>
    </row>
    <row r="371" spans="1:17" s="184" customFormat="1" ht="18.75" customHeight="1">
      <c r="A371" s="105"/>
      <c r="B371" s="105"/>
      <c r="C371" s="105"/>
      <c r="E371" s="116"/>
      <c r="F371" s="116"/>
      <c r="G371" s="116"/>
      <c r="H371" s="116"/>
      <c r="I371" s="116"/>
      <c r="J371" s="179"/>
      <c r="K371" s="105"/>
      <c r="L371" s="105"/>
    </row>
    <row r="372" spans="1:17" s="184" customFormat="1" ht="14.4">
      <c r="A372" s="181"/>
      <c r="B372" s="181"/>
      <c r="C372" s="181"/>
      <c r="D372" s="131" t="s">
        <v>90</v>
      </c>
      <c r="E372" s="131"/>
      <c r="F372" s="131"/>
      <c r="G372" s="131"/>
      <c r="H372" s="131"/>
      <c r="I372" s="188"/>
      <c r="J372" s="105"/>
      <c r="K372" s="541" t="s">
        <v>91</v>
      </c>
      <c r="L372" s="541"/>
    </row>
    <row r="373" spans="1:17" s="184" customFormat="1" ht="14.4">
      <c r="A373" s="105"/>
      <c r="B373" s="105"/>
      <c r="C373" s="105"/>
      <c r="D373" s="105" t="s">
        <v>490</v>
      </c>
      <c r="E373" s="105"/>
      <c r="F373" s="106"/>
      <c r="G373" s="105"/>
      <c r="H373" s="105"/>
      <c r="I373" s="182" t="s">
        <v>92</v>
      </c>
      <c r="J373" s="105"/>
      <c r="K373" s="546" t="s">
        <v>491</v>
      </c>
      <c r="L373" s="546"/>
    </row>
    <row r="374" spans="1:17" s="184" customFormat="1" ht="40.9" customHeight="1">
      <c r="A374" s="105"/>
      <c r="B374" s="105"/>
      <c r="C374" s="105"/>
      <c r="D374" s="542" t="s">
        <v>94</v>
      </c>
      <c r="E374" s="543"/>
      <c r="F374" s="543"/>
      <c r="G374" s="543"/>
      <c r="H374" s="105"/>
      <c r="I374" s="182"/>
      <c r="J374" s="105"/>
      <c r="K374" s="544" t="s">
        <v>95</v>
      </c>
      <c r="L374" s="545"/>
    </row>
    <row r="375" spans="1:17" s="184" customFormat="1" ht="46.9" customHeight="1">
      <c r="A375" s="105"/>
      <c r="B375" s="105"/>
      <c r="C375" s="105"/>
      <c r="D375" s="538" t="s">
        <v>492</v>
      </c>
      <c r="E375" s="539"/>
      <c r="F375" s="539"/>
      <c r="G375" s="539"/>
      <c r="H375" s="183"/>
      <c r="I375" s="189" t="s">
        <v>92</v>
      </c>
      <c r="J375" s="105"/>
      <c r="K375" s="540" t="s">
        <v>491</v>
      </c>
      <c r="L375" s="540"/>
    </row>
    <row r="376" spans="1:17" s="184" customFormat="1" ht="12.3">
      <c r="F376" s="185"/>
      <c r="K376" s="186"/>
    </row>
    <row r="377" spans="1:17">
      <c r="H377" s="105" t="s">
        <v>493</v>
      </c>
    </row>
  </sheetData>
  <protectedRanges>
    <protectedRange sqref="A27:I28" name="Range72"/>
    <protectedRange sqref="J177:L178 J184:L184 I183:I184 I182:L182" name="Range71"/>
    <protectedRange sqref="A13:L13" name="Range69_1"/>
    <protectedRange sqref="K27:L28" name="Range67"/>
    <protectedRange sqref="L25" name="Range65"/>
    <protectedRange sqref="I361:L361" name="Range59"/>
    <protectedRange sqref="I332:L332 L257 L198 L204 I325:L325 L193 I267:L267 L264 L195 I353:L353 L223 L216 L220 L226 L228 I367:L367" name="Range53"/>
    <protectedRange sqref="J326:L326" name="Range51"/>
    <protectedRange sqref="I198:K199 I193:K195 I326 I190:L190 J179:L179 I213:K216 I354:L354 I220:K220 I204:K205 I317:L318 I357:L358 I349:L350 I329 I177:I178 J177:L177 I209:L209 L194 L199 L205 L213:L215 L224:L225 I252:L253 I257:K257 I256:L256 I322:L322 I336:L336 I182:L183 I284:L285 I288:L289 I296:L296 I299:L299 I260:L261 J168:L168 J158:L158 J135:L135 J93:L93 J60:L60 J57:L57 I109:L109 I292:L293 L227 I341:L341 I343:L346 I368:L368 I232:L238 I302:L303 I206:L206 I270:L271 I243:L249 I275:L281 I308:L314 I223:K228 J139:L139 I200:L201" name="Range37"/>
    <protectedRange sqref="I179 A180:F180" name="Range23"/>
    <protectedRange sqref="I168" name="Range21"/>
    <protectedRange sqref="I157:L157 I158" name="Range19"/>
    <protectedRange sqref="I144:L145" name="Socialines ismokos 2.7"/>
    <protectedRange sqref="I131:L131" name="Imokos 2.6.4"/>
    <protectedRange sqref="I123:L123" name="Imokos i ES 2.6.1.1"/>
    <protectedRange sqref="I108:L108" name="dOTACIJOS 2.5.3"/>
    <protectedRange sqref="I98:L99" name="Dotacijos"/>
    <protectedRange sqref="I75:L77 I83:L84" name="Turto islaidos 2.3.1.2"/>
    <protectedRange sqref="I55:I56" name="Range3"/>
    <protectedRange sqref="I39 I41" name="Islaidos 2.1"/>
    <protectedRange sqref="I45:L45 J39:L39 I50:I54 J41:L41" name="Islaidos 2.2"/>
    <protectedRange sqref="I70:L72" name="Turto islaidos 2.3"/>
    <protectedRange sqref="I80:L82 I85:L86" name="Turto islaidos 2.3.1.3"/>
    <protectedRange sqref="I91:L92 I93 I110:L113" name="Subsidijos 2.4"/>
    <protectedRange sqref="I103:L104" name="Dotacijos 2.5.2.1"/>
    <protectedRange sqref="I118:L119" name="iMOKOS I es 2.6"/>
    <protectedRange sqref="I127:L127" name="Imokos i ES 2.6.3.1"/>
    <protectedRange sqref="I135 I139" name="Imokos 2.6.5.1"/>
    <protectedRange sqref="I149:L153" name="Range18"/>
    <protectedRange sqref="I163:L165" name="Range20"/>
    <protectedRange sqref="I173:L173" name="Range22"/>
    <protectedRange sqref="I264:K264" name="Range38"/>
    <protectedRange sqref="I321:L321" name="Range50"/>
    <protectedRange sqref="J329:L329" name="Range52"/>
    <protectedRange sqref="I335:L335 I340:L340 I342:L342" name="Range54"/>
    <protectedRange sqref="I364:L364" name="Range60"/>
    <protectedRange sqref="B8:F9 J8:L9" name="Range62"/>
    <protectedRange sqref="L24" name="Range64"/>
    <protectedRange sqref="L26" name="Range66"/>
    <protectedRange sqref="I29:L29" name="Range68"/>
    <protectedRange sqref="I58:L59 I57 I60 I61:L65 J50:J53 J55:J56 K50:K56 L50 L52:L56" name="Range57"/>
    <protectedRange sqref="H30 A23:F26 G23:G24 G26 H23:J26" name="Range73"/>
    <protectedRange sqref="I236:L238 I243:L243 I245:L246 I248:L249" name="Range55"/>
  </protectedRanges>
  <mergeCells count="29">
    <mergeCell ref="G19:K19"/>
    <mergeCell ref="I1:L1"/>
    <mergeCell ref="I2:L2"/>
    <mergeCell ref="I3:L3"/>
    <mergeCell ref="A9:L9"/>
    <mergeCell ref="A10:L10"/>
    <mergeCell ref="G12:K12"/>
    <mergeCell ref="A13:L13"/>
    <mergeCell ref="G14:K14"/>
    <mergeCell ref="G15:K15"/>
    <mergeCell ref="B16:L16"/>
    <mergeCell ref="G18:K18"/>
    <mergeCell ref="E21:K21"/>
    <mergeCell ref="A22:L22"/>
    <mergeCell ref="C26:I26"/>
    <mergeCell ref="G29:H29"/>
    <mergeCell ref="A31:F32"/>
    <mergeCell ref="G31:G32"/>
    <mergeCell ref="H31:H32"/>
    <mergeCell ref="I31:J31"/>
    <mergeCell ref="K31:K32"/>
    <mergeCell ref="L31:L32"/>
    <mergeCell ref="A33:F33"/>
    <mergeCell ref="D375:G375"/>
    <mergeCell ref="K375:L375"/>
    <mergeCell ref="K372:L372"/>
    <mergeCell ref="D374:G374"/>
    <mergeCell ref="K374:L374"/>
    <mergeCell ref="K373:L373"/>
  </mergeCells>
  <pageMargins left="0.70866141732283472" right="0.70866141732283472" top="0.39370078740157483" bottom="0.19685039370078741" header="0.23622047244094491" footer="0.31496062992125984"/>
  <pageSetup paperSize="9" scale="79" firstPageNumber="12" fitToHeight="0" orientation="portrait" useFirstPageNumber="1" r:id="rId1"/>
  <headerFooter alignWithMargins="0">
    <oddHeader>&amp;C&amp;P</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759082-88D7-417C-8CBC-2C34F04C4055}">
  <sheetPr>
    <pageSetUpPr fitToPage="1"/>
  </sheetPr>
  <dimension ref="A1:J57"/>
  <sheetViews>
    <sheetView showGridLines="0" topLeftCell="A29" zoomScale="85" zoomScaleNormal="85" zoomScaleSheetLayoutView="89" workbookViewId="0">
      <selection activeCell="M52" sqref="M52"/>
    </sheetView>
  </sheetViews>
  <sheetFormatPr defaultColWidth="9.26171875" defaultRowHeight="11.7"/>
  <cols>
    <col min="1" max="1" width="53.15625" style="322" customWidth="1"/>
    <col min="2" max="2" width="11.41796875" style="322" customWidth="1"/>
    <col min="3" max="3" width="12.26171875" style="322" customWidth="1"/>
    <col min="4" max="4" width="14.26171875" style="322" customWidth="1"/>
    <col min="5" max="5" width="12" style="322" customWidth="1"/>
    <col min="6" max="6" width="10.68359375" style="322" customWidth="1"/>
    <col min="7" max="7" width="10.41796875" style="322" customWidth="1"/>
    <col min="8" max="8" width="18.26171875" style="322" customWidth="1"/>
    <col min="9" max="9" width="15.15625" style="322" customWidth="1"/>
    <col min="10" max="10" width="15.68359375" style="322" customWidth="1"/>
    <col min="11" max="16384" width="9.26171875" style="322"/>
  </cols>
  <sheetData>
    <row r="1" spans="1:10" s="320" customFormat="1" ht="76.900000000000006" customHeight="1">
      <c r="D1" s="321"/>
      <c r="E1" s="321"/>
      <c r="G1" s="591" t="s">
        <v>494</v>
      </c>
      <c r="H1" s="591"/>
      <c r="I1" s="591"/>
      <c r="J1" s="591"/>
    </row>
    <row r="2" spans="1:10" ht="16.899999999999999" customHeight="1">
      <c r="B2" s="592"/>
      <c r="C2" s="592"/>
      <c r="D2" s="592"/>
      <c r="E2" s="592"/>
      <c r="F2" s="592"/>
      <c r="G2" s="592"/>
    </row>
    <row r="3" spans="1:10" ht="13.15" customHeight="1">
      <c r="B3" s="593" t="s">
        <v>495</v>
      </c>
      <c r="C3" s="593"/>
      <c r="D3" s="593"/>
      <c r="E3" s="593"/>
      <c r="F3" s="593"/>
      <c r="G3" s="593"/>
      <c r="H3" s="323"/>
      <c r="I3" s="323"/>
      <c r="J3" s="323"/>
    </row>
    <row r="4" spans="1:10">
      <c r="C4" s="324"/>
      <c r="D4" s="323"/>
      <c r="E4" s="323"/>
      <c r="F4" s="323"/>
      <c r="G4" s="323"/>
      <c r="H4" s="323"/>
      <c r="I4" s="323"/>
      <c r="J4" s="323"/>
    </row>
    <row r="5" spans="1:10" s="325" customFormat="1" ht="12.9">
      <c r="A5" s="594" t="s">
        <v>496</v>
      </c>
      <c r="B5" s="594"/>
      <c r="C5" s="594"/>
      <c r="D5" s="594"/>
      <c r="E5" s="594"/>
      <c r="F5" s="594"/>
      <c r="G5" s="594"/>
      <c r="H5" s="594"/>
      <c r="I5" s="594"/>
      <c r="J5" s="594"/>
    </row>
    <row r="6" spans="1:10" ht="7.9" customHeight="1">
      <c r="A6" s="595" t="s">
        <v>497</v>
      </c>
      <c r="B6" s="595"/>
      <c r="C6" s="595"/>
      <c r="D6" s="595"/>
      <c r="E6" s="595"/>
      <c r="F6" s="595"/>
      <c r="G6" s="595"/>
      <c r="H6" s="595"/>
      <c r="I6" s="595"/>
      <c r="J6" s="595"/>
    </row>
    <row r="7" spans="1:10" ht="15" customHeight="1">
      <c r="A7" s="326"/>
      <c r="C7" s="582" t="s">
        <v>498</v>
      </c>
      <c r="D7" s="582"/>
      <c r="E7" s="582"/>
      <c r="F7" s="582"/>
      <c r="G7" s="326"/>
      <c r="H7" s="326"/>
      <c r="I7" s="326"/>
      <c r="J7" s="326"/>
    </row>
    <row r="8" spans="1:10" ht="12" customHeight="1">
      <c r="A8" s="326"/>
      <c r="B8" s="327"/>
      <c r="C8" s="596" t="s">
        <v>499</v>
      </c>
      <c r="D8" s="596"/>
      <c r="E8" s="596"/>
      <c r="F8" s="596"/>
      <c r="G8" s="326"/>
      <c r="H8" s="326"/>
      <c r="I8" s="326"/>
      <c r="J8" s="326"/>
    </row>
    <row r="9" spans="1:10">
      <c r="A9" s="326"/>
      <c r="C9" s="597" t="s">
        <v>3</v>
      </c>
      <c r="D9" s="597"/>
      <c r="E9" s="597"/>
      <c r="F9" s="597"/>
      <c r="G9" s="326"/>
      <c r="H9" s="326"/>
      <c r="I9" s="326"/>
      <c r="J9" s="326"/>
    </row>
    <row r="10" spans="1:10" ht="12" customHeight="1">
      <c r="A10" s="326"/>
      <c r="B10" s="327"/>
      <c r="C10" s="598" t="s">
        <v>500</v>
      </c>
      <c r="D10" s="598"/>
      <c r="E10" s="598"/>
      <c r="F10" s="598"/>
      <c r="G10" s="326"/>
      <c r="H10" s="326"/>
      <c r="I10" s="326"/>
      <c r="J10" s="326"/>
    </row>
    <row r="11" spans="1:10">
      <c r="A11" s="326"/>
      <c r="B11" s="326"/>
      <c r="F11" s="326"/>
      <c r="G11" s="326"/>
      <c r="H11" s="326"/>
      <c r="I11" s="326"/>
      <c r="J11" s="326"/>
    </row>
    <row r="12" spans="1:10" ht="12" customHeight="1">
      <c r="A12" s="599" t="s">
        <v>501</v>
      </c>
      <c r="B12" s="599"/>
      <c r="C12" s="599"/>
      <c r="D12" s="599"/>
      <c r="E12" s="599"/>
      <c r="F12" s="599"/>
      <c r="G12" s="599"/>
      <c r="H12" s="329"/>
      <c r="I12" s="330"/>
      <c r="J12" s="330"/>
    </row>
    <row r="13" spans="1:10" ht="12" customHeight="1">
      <c r="A13" s="599"/>
      <c r="B13" s="599"/>
      <c r="C13" s="599"/>
      <c r="D13" s="599"/>
      <c r="E13" s="599"/>
      <c r="F13" s="599"/>
      <c r="G13" s="599"/>
      <c r="H13" s="600" t="s">
        <v>502</v>
      </c>
      <c r="I13" s="600"/>
      <c r="J13" s="600"/>
    </row>
    <row r="14" spans="1:10" ht="12" customHeight="1">
      <c r="A14" s="599"/>
      <c r="B14" s="599"/>
      <c r="C14" s="599"/>
      <c r="D14" s="599"/>
      <c r="E14" s="599"/>
      <c r="F14" s="599"/>
      <c r="G14" s="599"/>
      <c r="I14" s="331"/>
      <c r="J14" s="331"/>
    </row>
    <row r="15" spans="1:10" ht="12" customHeight="1">
      <c r="A15" s="590" t="s">
        <v>0</v>
      </c>
      <c r="B15" s="590"/>
      <c r="C15" s="590"/>
      <c r="D15" s="590"/>
      <c r="E15" s="590"/>
      <c r="F15" s="590"/>
      <c r="G15" s="328"/>
      <c r="I15" s="331"/>
      <c r="J15" s="331"/>
    </row>
    <row r="16" spans="1:10" ht="12" customHeight="1">
      <c r="A16" s="332" t="s">
        <v>503</v>
      </c>
      <c r="B16" s="332"/>
      <c r="C16" s="333"/>
      <c r="D16" s="333"/>
      <c r="E16" s="333"/>
      <c r="F16" s="333"/>
      <c r="H16" s="334"/>
    </row>
    <row r="17" spans="1:10" ht="16.149999999999999" customHeight="1">
      <c r="A17" s="335" t="s">
        <v>504</v>
      </c>
      <c r="B17" s="336"/>
      <c r="C17" s="337"/>
      <c r="D17" s="337"/>
      <c r="E17" s="337"/>
      <c r="F17" s="337"/>
      <c r="G17" s="338">
        <v>90</v>
      </c>
      <c r="H17" s="338">
        <v>900</v>
      </c>
      <c r="I17" s="579">
        <v>1816</v>
      </c>
      <c r="J17" s="580"/>
    </row>
    <row r="18" spans="1:10" ht="12" customHeight="1">
      <c r="A18" s="339" t="s">
        <v>505</v>
      </c>
      <c r="B18" s="340"/>
      <c r="C18" s="341"/>
      <c r="D18" s="341"/>
      <c r="E18" s="341"/>
      <c r="F18" s="341"/>
      <c r="G18" s="342" t="s">
        <v>506</v>
      </c>
      <c r="H18" s="342" t="s">
        <v>507</v>
      </c>
      <c r="I18" s="581" t="s">
        <v>508</v>
      </c>
      <c r="J18" s="581"/>
    </row>
    <row r="19" spans="1:10" ht="12" thickBot="1">
      <c r="A19" s="582"/>
      <c r="B19" s="582"/>
      <c r="C19" s="582"/>
      <c r="D19" s="582"/>
      <c r="E19" s="582"/>
      <c r="F19" s="582"/>
      <c r="G19" s="582"/>
      <c r="H19" s="582"/>
      <c r="I19" s="582"/>
      <c r="J19" s="582"/>
    </row>
    <row r="20" spans="1:10" ht="15.6" customHeight="1">
      <c r="A20" s="583" t="s">
        <v>509</v>
      </c>
      <c r="B20" s="585" t="s">
        <v>510</v>
      </c>
      <c r="C20" s="587" t="s">
        <v>511</v>
      </c>
      <c r="D20" s="588"/>
      <c r="E20" s="588"/>
      <c r="F20" s="588"/>
      <c r="G20" s="588"/>
      <c r="H20" s="588"/>
      <c r="I20" s="588"/>
      <c r="J20" s="589"/>
    </row>
    <row r="21" spans="1:10" ht="73.8" thickBot="1">
      <c r="A21" s="584"/>
      <c r="B21" s="586"/>
      <c r="C21" s="343" t="s">
        <v>512</v>
      </c>
      <c r="D21" s="343" t="s">
        <v>513</v>
      </c>
      <c r="E21" s="343" t="s">
        <v>514</v>
      </c>
      <c r="F21" s="343" t="s">
        <v>515</v>
      </c>
      <c r="G21" s="343" t="s">
        <v>516</v>
      </c>
      <c r="H21" s="343" t="s">
        <v>517</v>
      </c>
      <c r="I21" s="343" t="s">
        <v>518</v>
      </c>
      <c r="J21" s="344" t="s">
        <v>519</v>
      </c>
    </row>
    <row r="22" spans="1:10" s="320" customFormat="1" ht="21.75" customHeight="1" thickBot="1">
      <c r="A22" s="345">
        <v>1</v>
      </c>
      <c r="B22" s="346">
        <v>2</v>
      </c>
      <c r="C22" s="346">
        <v>3</v>
      </c>
      <c r="D22" s="347">
        <v>4</v>
      </c>
      <c r="E22" s="347">
        <v>5</v>
      </c>
      <c r="F22" s="346">
        <v>6</v>
      </c>
      <c r="G22" s="346">
        <v>7</v>
      </c>
      <c r="H22" s="347">
        <v>8</v>
      </c>
      <c r="I22" s="346">
        <v>9</v>
      </c>
      <c r="J22" s="348">
        <v>10</v>
      </c>
    </row>
    <row r="23" spans="1:10" s="320" customFormat="1" ht="12.9">
      <c r="A23" s="349" t="s">
        <v>520</v>
      </c>
      <c r="B23" s="350"/>
      <c r="C23" s="350"/>
      <c r="D23" s="350"/>
      <c r="E23" s="350" t="s">
        <v>521</v>
      </c>
      <c r="F23" s="350" t="s">
        <v>521</v>
      </c>
      <c r="G23" s="350"/>
      <c r="H23" s="350"/>
      <c r="I23" s="350"/>
      <c r="J23" s="351"/>
    </row>
    <row r="24" spans="1:10" s="320" customFormat="1" ht="12.9">
      <c r="A24" s="352" t="s">
        <v>522</v>
      </c>
      <c r="B24" s="353"/>
      <c r="C24" s="353"/>
      <c r="D24" s="353"/>
      <c r="E24" s="353" t="s">
        <v>521</v>
      </c>
      <c r="F24" s="353" t="s">
        <v>521</v>
      </c>
      <c r="G24" s="353"/>
      <c r="H24" s="353"/>
      <c r="I24" s="353"/>
      <c r="J24" s="354"/>
    </row>
    <row r="25" spans="1:10" s="320" customFormat="1" ht="12.9">
      <c r="A25" s="352" t="s">
        <v>523</v>
      </c>
      <c r="B25" s="355">
        <v>121</v>
      </c>
      <c r="C25" s="356">
        <v>1141504.8799999999</v>
      </c>
      <c r="D25" s="356">
        <v>215614.12</v>
      </c>
      <c r="E25" s="356"/>
      <c r="F25" s="356"/>
      <c r="G25" s="356">
        <v>53375.56</v>
      </c>
      <c r="H25" s="356">
        <v>2635.19</v>
      </c>
      <c r="I25" s="356">
        <f>32929.8+167065.76</f>
        <v>199995.56</v>
      </c>
      <c r="J25" s="357">
        <f>+C25+D25+G25+H25+I25</f>
        <v>1613125.31</v>
      </c>
    </row>
    <row r="26" spans="1:10" s="320" customFormat="1" ht="12.9">
      <c r="A26" s="352" t="s">
        <v>524</v>
      </c>
      <c r="B26" s="358"/>
      <c r="C26" s="356"/>
      <c r="D26" s="356"/>
      <c r="E26" s="356" t="s">
        <v>521</v>
      </c>
      <c r="F26" s="356" t="s">
        <v>521</v>
      </c>
      <c r="G26" s="356"/>
      <c r="H26" s="356"/>
      <c r="I26" s="356"/>
      <c r="J26" s="357"/>
    </row>
    <row r="27" spans="1:10" s="320" customFormat="1" ht="12.9">
      <c r="A27" s="352" t="s">
        <v>525</v>
      </c>
      <c r="B27" s="358"/>
      <c r="C27" s="356"/>
      <c r="D27" s="356"/>
      <c r="E27" s="356"/>
      <c r="F27" s="356"/>
      <c r="G27" s="356"/>
      <c r="H27" s="356" t="s">
        <v>521</v>
      </c>
      <c r="I27" s="356"/>
      <c r="J27" s="357"/>
    </row>
    <row r="28" spans="1:10" s="320" customFormat="1" ht="12.9">
      <c r="A28" s="352" t="s">
        <v>526</v>
      </c>
      <c r="B28" s="359" t="s">
        <v>521</v>
      </c>
      <c r="C28" s="356" t="s">
        <v>521</v>
      </c>
      <c r="D28" s="360" t="s">
        <v>521</v>
      </c>
      <c r="E28" s="360" t="s">
        <v>521</v>
      </c>
      <c r="F28" s="356" t="s">
        <v>521</v>
      </c>
      <c r="G28" s="356" t="s">
        <v>521</v>
      </c>
      <c r="H28" s="356" t="s">
        <v>521</v>
      </c>
      <c r="I28" s="356" t="s">
        <v>521</v>
      </c>
      <c r="J28" s="357" t="s">
        <v>521</v>
      </c>
    </row>
    <row r="29" spans="1:10" s="320" customFormat="1" ht="12.9">
      <c r="A29" s="352" t="s">
        <v>527</v>
      </c>
      <c r="B29" s="359"/>
      <c r="C29" s="356"/>
      <c r="D29" s="356" t="s">
        <v>521</v>
      </c>
      <c r="E29" s="356"/>
      <c r="F29" s="356" t="s">
        <v>521</v>
      </c>
      <c r="G29" s="356"/>
      <c r="H29" s="356" t="s">
        <v>521</v>
      </c>
      <c r="I29" s="356"/>
      <c r="J29" s="357"/>
    </row>
    <row r="30" spans="1:10" s="320" customFormat="1" ht="51.6">
      <c r="A30" s="352" t="s">
        <v>528</v>
      </c>
      <c r="B30" s="359"/>
      <c r="C30" s="356"/>
      <c r="D30" s="356" t="s">
        <v>521</v>
      </c>
      <c r="E30" s="356"/>
      <c r="F30" s="356" t="s">
        <v>521</v>
      </c>
      <c r="G30" s="356"/>
      <c r="H30" s="356" t="s">
        <v>521</v>
      </c>
      <c r="I30" s="356"/>
      <c r="J30" s="357"/>
    </row>
    <row r="31" spans="1:10" s="320" customFormat="1" ht="12.9">
      <c r="A31" s="352" t="s">
        <v>529</v>
      </c>
      <c r="B31" s="355">
        <v>301</v>
      </c>
      <c r="C31" s="356">
        <v>2457215.0099999998</v>
      </c>
      <c r="D31" s="356" t="s">
        <v>521</v>
      </c>
      <c r="E31" s="356" t="s">
        <v>521</v>
      </c>
      <c r="F31" s="356"/>
      <c r="G31" s="356">
        <v>75021.740000000005</v>
      </c>
      <c r="H31" s="356"/>
      <c r="I31" s="356">
        <f>266270.32+139668.15</f>
        <v>405938.47</v>
      </c>
      <c r="J31" s="357">
        <f>+C31+G31+H31+I31</f>
        <v>2938175.2199999997</v>
      </c>
    </row>
    <row r="32" spans="1:10" s="320" customFormat="1" ht="12.9">
      <c r="A32" s="352" t="s">
        <v>51</v>
      </c>
      <c r="B32" s="361" t="s">
        <v>521</v>
      </c>
      <c r="C32" s="356" t="s">
        <v>521</v>
      </c>
      <c r="D32" s="360" t="s">
        <v>521</v>
      </c>
      <c r="E32" s="360" t="s">
        <v>521</v>
      </c>
      <c r="F32" s="356" t="s">
        <v>521</v>
      </c>
      <c r="G32" s="356" t="s">
        <v>521</v>
      </c>
      <c r="H32" s="356" t="s">
        <v>521</v>
      </c>
      <c r="I32" s="356" t="s">
        <v>521</v>
      </c>
      <c r="J32" s="357" t="s">
        <v>521</v>
      </c>
    </row>
    <row r="33" spans="1:10" s="320" customFormat="1" ht="12.9">
      <c r="A33" s="352" t="s">
        <v>530</v>
      </c>
      <c r="B33" s="361"/>
      <c r="C33" s="356"/>
      <c r="D33" s="356" t="s">
        <v>521</v>
      </c>
      <c r="E33" s="356" t="s">
        <v>521</v>
      </c>
      <c r="F33" s="356"/>
      <c r="G33" s="356"/>
      <c r="H33" s="356"/>
      <c r="I33" s="356"/>
      <c r="J33" s="357"/>
    </row>
    <row r="34" spans="1:10" s="320" customFormat="1" ht="25.8">
      <c r="A34" s="352" t="s">
        <v>531</v>
      </c>
      <c r="B34" s="361"/>
      <c r="C34" s="356"/>
      <c r="D34" s="356" t="s">
        <v>521</v>
      </c>
      <c r="E34" s="356" t="s">
        <v>521</v>
      </c>
      <c r="F34" s="356" t="s">
        <v>521</v>
      </c>
      <c r="G34" s="356"/>
      <c r="H34" s="356"/>
      <c r="I34" s="356"/>
      <c r="J34" s="357"/>
    </row>
    <row r="35" spans="1:10" s="320" customFormat="1" ht="38.700000000000003">
      <c r="A35" s="352" t="s">
        <v>532</v>
      </c>
      <c r="B35" s="361"/>
      <c r="C35" s="356"/>
      <c r="D35" s="356" t="s">
        <v>521</v>
      </c>
      <c r="E35" s="356" t="s">
        <v>521</v>
      </c>
      <c r="F35" s="356"/>
      <c r="G35" s="356"/>
      <c r="H35" s="356"/>
      <c r="I35" s="356"/>
      <c r="J35" s="357"/>
    </row>
    <row r="36" spans="1:10" s="320" customFormat="1" ht="12.9">
      <c r="A36" s="352" t="s">
        <v>533</v>
      </c>
      <c r="B36" s="361"/>
      <c r="C36" s="356"/>
      <c r="D36" s="356"/>
      <c r="E36" s="356" t="s">
        <v>521</v>
      </c>
      <c r="F36" s="356"/>
      <c r="G36" s="356"/>
      <c r="H36" s="356"/>
      <c r="I36" s="356"/>
      <c r="J36" s="357"/>
    </row>
    <row r="37" spans="1:10" s="320" customFormat="1" ht="12.9">
      <c r="A37" s="362" t="s">
        <v>534</v>
      </c>
      <c r="B37" s="361"/>
      <c r="C37" s="356"/>
      <c r="D37" s="356" t="s">
        <v>521</v>
      </c>
      <c r="E37" s="356" t="s">
        <v>521</v>
      </c>
      <c r="F37" s="356" t="s">
        <v>521</v>
      </c>
      <c r="G37" s="356" t="s">
        <v>521</v>
      </c>
      <c r="H37" s="356" t="s">
        <v>521</v>
      </c>
      <c r="I37" s="356" t="s">
        <v>521</v>
      </c>
      <c r="J37" s="357" t="s">
        <v>521</v>
      </c>
    </row>
    <row r="38" spans="1:10" s="320" customFormat="1" ht="12.9">
      <c r="A38" s="352" t="s">
        <v>535</v>
      </c>
      <c r="B38" s="361">
        <f>+B25+B31</f>
        <v>422</v>
      </c>
      <c r="C38" s="360" t="s">
        <v>521</v>
      </c>
      <c r="D38" s="356" t="s">
        <v>521</v>
      </c>
      <c r="E38" s="356" t="s">
        <v>521</v>
      </c>
      <c r="F38" s="356" t="s">
        <v>521</v>
      </c>
      <c r="G38" s="356" t="s">
        <v>521</v>
      </c>
      <c r="H38" s="356" t="s">
        <v>521</v>
      </c>
      <c r="I38" s="356" t="s">
        <v>521</v>
      </c>
      <c r="J38" s="357" t="s">
        <v>521</v>
      </c>
    </row>
    <row r="39" spans="1:10" s="320" customFormat="1" ht="12.9">
      <c r="A39" s="352" t="s">
        <v>536</v>
      </c>
      <c r="B39" s="353" t="s">
        <v>521</v>
      </c>
      <c r="C39" s="356">
        <f>+C25+C31</f>
        <v>3598719.8899999997</v>
      </c>
      <c r="D39" s="356">
        <f>+D25</f>
        <v>215614.12</v>
      </c>
      <c r="E39" s="356"/>
      <c r="F39" s="356"/>
      <c r="G39" s="356">
        <f t="shared" ref="G39:I39" si="0">+G25+G31</f>
        <v>128397.3</v>
      </c>
      <c r="H39" s="356">
        <f t="shared" si="0"/>
        <v>2635.19</v>
      </c>
      <c r="I39" s="356">
        <f t="shared" si="0"/>
        <v>605934.03</v>
      </c>
      <c r="J39" s="357">
        <f>+C39+G39+H39+I39+D39</f>
        <v>4551300.5299999993</v>
      </c>
    </row>
    <row r="40" spans="1:10" s="320" customFormat="1" ht="12.9">
      <c r="A40" s="352" t="s">
        <v>537</v>
      </c>
      <c r="B40" s="353" t="s">
        <v>521</v>
      </c>
      <c r="C40" s="356" t="s">
        <v>521</v>
      </c>
      <c r="D40" s="356" t="s">
        <v>521</v>
      </c>
      <c r="E40" s="356" t="s">
        <v>521</v>
      </c>
      <c r="F40" s="356" t="s">
        <v>521</v>
      </c>
      <c r="G40" s="356" t="s">
        <v>521</v>
      </c>
      <c r="H40" s="356" t="s">
        <v>521</v>
      </c>
      <c r="I40" s="356" t="s">
        <v>521</v>
      </c>
      <c r="J40" s="357">
        <v>10704.69</v>
      </c>
    </row>
    <row r="41" spans="1:10" s="320" customFormat="1" ht="12.9">
      <c r="A41" s="362" t="s">
        <v>538</v>
      </c>
      <c r="B41" s="353" t="s">
        <v>521</v>
      </c>
      <c r="C41" s="360"/>
      <c r="D41" s="356"/>
      <c r="E41" s="356"/>
      <c r="F41" s="356"/>
      <c r="G41" s="356"/>
      <c r="H41" s="356"/>
      <c r="I41" s="356"/>
      <c r="J41" s="357">
        <f>J39+J40</f>
        <v>4562005.22</v>
      </c>
    </row>
    <row r="42" spans="1:10" s="320" customFormat="1" ht="13.2" thickBot="1">
      <c r="A42" s="363" t="s">
        <v>539</v>
      </c>
      <c r="B42" s="364">
        <v>1</v>
      </c>
      <c r="C42" s="365" t="s">
        <v>521</v>
      </c>
      <c r="D42" s="365" t="s">
        <v>521</v>
      </c>
      <c r="E42" s="365" t="s">
        <v>521</v>
      </c>
      <c r="F42" s="365" t="s">
        <v>521</v>
      </c>
      <c r="G42" s="365" t="s">
        <v>521</v>
      </c>
      <c r="H42" s="365" t="s">
        <v>521</v>
      </c>
      <c r="I42" s="365" t="s">
        <v>521</v>
      </c>
      <c r="J42" s="366" t="s">
        <v>521</v>
      </c>
    </row>
    <row r="43" spans="1:10" s="320" customFormat="1">
      <c r="A43" s="320" t="s">
        <v>540</v>
      </c>
    </row>
    <row r="44" spans="1:10" s="320" customFormat="1">
      <c r="A44" s="574" t="s">
        <v>541</v>
      </c>
      <c r="B44" s="574"/>
      <c r="C44" s="574"/>
      <c r="D44" s="574"/>
      <c r="E44" s="574"/>
      <c r="F44" s="574"/>
      <c r="G44" s="574"/>
      <c r="H44" s="574"/>
      <c r="I44" s="574"/>
      <c r="J44" s="574"/>
    </row>
    <row r="45" spans="1:10" s="320" customFormat="1" ht="13.2">
      <c r="A45" s="574" t="s">
        <v>542</v>
      </c>
      <c r="B45" s="575"/>
      <c r="C45" s="575"/>
      <c r="D45" s="575"/>
      <c r="E45" s="575"/>
      <c r="F45" s="575"/>
      <c r="G45" s="575"/>
      <c r="H45" s="575"/>
      <c r="I45" s="575"/>
      <c r="J45" s="575"/>
    </row>
    <row r="46" spans="1:10" s="320" customFormat="1" ht="13.2">
      <c r="A46" s="574" t="s">
        <v>543</v>
      </c>
      <c r="B46" s="575"/>
      <c r="C46" s="575"/>
      <c r="D46" s="575"/>
      <c r="E46" s="575"/>
      <c r="F46" s="575"/>
      <c r="G46" s="575"/>
      <c r="H46" s="575"/>
      <c r="I46" s="575"/>
      <c r="J46" s="575"/>
    </row>
    <row r="47" spans="1:10" s="320" customFormat="1" ht="13.2">
      <c r="A47" s="574" t="s">
        <v>544</v>
      </c>
      <c r="B47" s="575"/>
      <c r="C47" s="575"/>
      <c r="D47" s="575"/>
      <c r="E47" s="575"/>
      <c r="F47" s="575"/>
      <c r="G47" s="575"/>
      <c r="H47" s="575"/>
      <c r="I47" s="575"/>
      <c r="J47" s="575"/>
    </row>
    <row r="48" spans="1:10" s="320" customFormat="1">
      <c r="A48" s="574" t="s">
        <v>545</v>
      </c>
      <c r="B48" s="574"/>
      <c r="C48" s="574"/>
      <c r="D48" s="574"/>
      <c r="E48" s="574"/>
      <c r="F48" s="574"/>
      <c r="G48" s="574"/>
      <c r="H48" s="574"/>
      <c r="I48" s="574"/>
      <c r="J48" s="574"/>
    </row>
    <row r="49" spans="1:10" s="320" customFormat="1" ht="13.2">
      <c r="A49" s="574" t="s">
        <v>546</v>
      </c>
      <c r="B49" s="575"/>
      <c r="C49" s="575"/>
      <c r="D49" s="575"/>
      <c r="E49" s="575"/>
      <c r="F49" s="575"/>
      <c r="G49" s="575"/>
      <c r="H49" s="575"/>
      <c r="I49" s="575"/>
      <c r="J49" s="575"/>
    </row>
    <row r="50" spans="1:10" s="320" customFormat="1" ht="21.6" customHeight="1">
      <c r="A50" s="574" t="s">
        <v>547</v>
      </c>
      <c r="B50" s="575"/>
      <c r="C50" s="575"/>
      <c r="D50" s="575"/>
      <c r="E50" s="575"/>
      <c r="F50" s="575"/>
      <c r="G50" s="575"/>
      <c r="H50" s="575"/>
      <c r="I50" s="575"/>
      <c r="J50" s="575"/>
    </row>
    <row r="51" spans="1:10" s="320" customFormat="1" ht="13.2">
      <c r="A51" s="574" t="s">
        <v>548</v>
      </c>
      <c r="B51" s="575"/>
      <c r="C51" s="575"/>
      <c r="D51" s="575"/>
      <c r="E51" s="575"/>
      <c r="F51" s="575"/>
      <c r="G51" s="575"/>
      <c r="H51" s="575"/>
      <c r="I51" s="575"/>
      <c r="J51" s="575"/>
    </row>
    <row r="52" spans="1:10" s="320" customFormat="1" ht="13.2">
      <c r="A52" s="574" t="s">
        <v>549</v>
      </c>
      <c r="B52" s="575"/>
      <c r="C52" s="575"/>
      <c r="D52" s="575"/>
      <c r="E52" s="575"/>
      <c r="F52" s="575"/>
      <c r="G52" s="575"/>
      <c r="H52" s="575"/>
      <c r="I52" s="575"/>
      <c r="J52" s="575"/>
    </row>
    <row r="53" spans="1:10" s="369" customFormat="1" ht="15.6" customHeight="1">
      <c r="A53" s="576"/>
      <c r="B53" s="576"/>
      <c r="C53" s="576"/>
      <c r="D53" s="576"/>
      <c r="E53" s="576"/>
      <c r="F53" s="576"/>
      <c r="G53" s="576"/>
      <c r="H53" s="576"/>
      <c r="I53" s="576"/>
      <c r="J53" s="576"/>
    </row>
    <row r="54" spans="1:10" s="369" customFormat="1" ht="27" customHeight="1">
      <c r="A54" s="577" t="s">
        <v>94</v>
      </c>
      <c r="B54" s="578"/>
      <c r="C54" s="154"/>
      <c r="D54" s="116"/>
      <c r="E54" s="541" t="s">
        <v>95</v>
      </c>
      <c r="F54" s="541"/>
      <c r="G54" s="541"/>
      <c r="H54" s="541"/>
      <c r="I54" s="541"/>
      <c r="J54" s="541"/>
    </row>
    <row r="55" spans="1:10" s="369" customFormat="1" ht="12.9">
      <c r="A55" s="370" t="s">
        <v>550</v>
      </c>
      <c r="B55" s="371"/>
      <c r="C55" s="372" t="s">
        <v>92</v>
      </c>
      <c r="D55" s="371"/>
      <c r="E55" s="573" t="s">
        <v>491</v>
      </c>
      <c r="F55" s="573"/>
      <c r="G55" s="573"/>
      <c r="H55" s="573"/>
      <c r="I55" s="573"/>
      <c r="J55" s="573"/>
    </row>
    <row r="56" spans="1:10" s="369" customFormat="1" ht="12.9"/>
    <row r="57" spans="1:10" s="369" customFormat="1" ht="12.9"/>
  </sheetData>
  <mergeCells count="31">
    <mergeCell ref="A15:F15"/>
    <mergeCell ref="G1:J1"/>
    <mergeCell ref="B2:G2"/>
    <mergeCell ref="B3:G3"/>
    <mergeCell ref="A5:J5"/>
    <mergeCell ref="A6:J6"/>
    <mergeCell ref="C7:F7"/>
    <mergeCell ref="C8:F8"/>
    <mergeCell ref="C9:F9"/>
    <mergeCell ref="C10:F10"/>
    <mergeCell ref="A12:G14"/>
    <mergeCell ref="H13:J13"/>
    <mergeCell ref="A49:J49"/>
    <mergeCell ref="I17:J17"/>
    <mergeCell ref="I18:J18"/>
    <mergeCell ref="A19:J19"/>
    <mergeCell ref="A20:A21"/>
    <mergeCell ref="B20:B21"/>
    <mergeCell ref="C20:J20"/>
    <mergeCell ref="A44:J44"/>
    <mergeCell ref="A45:J45"/>
    <mergeCell ref="A46:J46"/>
    <mergeCell ref="A47:J47"/>
    <mergeCell ref="A48:J48"/>
    <mergeCell ref="E55:J55"/>
    <mergeCell ref="A50:J50"/>
    <mergeCell ref="A51:J51"/>
    <mergeCell ref="A52:J52"/>
    <mergeCell ref="A53:J53"/>
    <mergeCell ref="A54:B54"/>
    <mergeCell ref="E54:J54"/>
  </mergeCells>
  <pageMargins left="0.70866141732283472" right="0.70866141732283472" top="0.74803149606299213" bottom="0.74803149606299213" header="0.31496062992125984" footer="0.31496062992125984"/>
  <pageSetup paperSize="9" scale="50" firstPageNumber="21" fitToHeight="0" orientation="portrait" useFirstPageNumber="1" r:id="rId1"/>
  <headerFooter>
    <oddHeader>&amp;C&amp;P</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42FD37-4A56-4F9A-8552-F6C2F2FEE041}">
  <sheetPr>
    <pageSetUpPr fitToPage="1"/>
  </sheetPr>
  <dimension ref="A1:K19"/>
  <sheetViews>
    <sheetView showGridLines="0" zoomScaleNormal="100" workbookViewId="0">
      <selection activeCell="H17" sqref="H17"/>
    </sheetView>
  </sheetViews>
  <sheetFormatPr defaultRowHeight="15.6"/>
  <cols>
    <col min="1" max="1" width="8.83984375" style="12"/>
    <col min="2" max="2" width="4.41796875" style="12" customWidth="1"/>
    <col min="3" max="3" width="36.15625" style="12" customWidth="1"/>
    <col min="4" max="4" width="23.68359375" style="12" customWidth="1"/>
    <col min="5" max="5" width="27.26171875" style="12" customWidth="1"/>
    <col min="6" max="6" width="31.26171875" style="12" customWidth="1"/>
    <col min="7" max="7" width="8.83984375" style="12"/>
    <col min="8" max="8" width="20.26171875" style="12" customWidth="1"/>
    <col min="9" max="9" width="10.26171875" style="12" bestFit="1" customWidth="1"/>
    <col min="10" max="257" width="8.83984375" style="12"/>
    <col min="258" max="258" width="4.41796875" style="12" customWidth="1"/>
    <col min="259" max="259" width="36.15625" style="12" customWidth="1"/>
    <col min="260" max="260" width="23.68359375" style="12" customWidth="1"/>
    <col min="261" max="261" width="27.26171875" style="12" customWidth="1"/>
    <col min="262" max="262" width="28.26171875" style="12" customWidth="1"/>
    <col min="263" max="264" width="8.83984375" style="12"/>
    <col min="265" max="265" width="10.26171875" style="12" bestFit="1" customWidth="1"/>
    <col min="266" max="513" width="8.83984375" style="12"/>
    <col min="514" max="514" width="4.41796875" style="12" customWidth="1"/>
    <col min="515" max="515" width="36.15625" style="12" customWidth="1"/>
    <col min="516" max="516" width="23.68359375" style="12" customWidth="1"/>
    <col min="517" max="517" width="27.26171875" style="12" customWidth="1"/>
    <col min="518" max="518" width="28.26171875" style="12" customWidth="1"/>
    <col min="519" max="520" width="8.83984375" style="12"/>
    <col min="521" max="521" width="10.26171875" style="12" bestFit="1" customWidth="1"/>
    <col min="522" max="769" width="8.83984375" style="12"/>
    <col min="770" max="770" width="4.41796875" style="12" customWidth="1"/>
    <col min="771" max="771" width="36.15625" style="12" customWidth="1"/>
    <col min="772" max="772" width="23.68359375" style="12" customWidth="1"/>
    <col min="773" max="773" width="27.26171875" style="12" customWidth="1"/>
    <col min="774" max="774" width="28.26171875" style="12" customWidth="1"/>
    <col min="775" max="776" width="8.83984375" style="12"/>
    <col min="777" max="777" width="10.26171875" style="12" bestFit="1" customWidth="1"/>
    <col min="778" max="1025" width="8.83984375" style="12"/>
    <col min="1026" max="1026" width="4.41796875" style="12" customWidth="1"/>
    <col min="1027" max="1027" width="36.15625" style="12" customWidth="1"/>
    <col min="1028" max="1028" width="23.68359375" style="12" customWidth="1"/>
    <col min="1029" max="1029" width="27.26171875" style="12" customWidth="1"/>
    <col min="1030" max="1030" width="28.26171875" style="12" customWidth="1"/>
    <col min="1031" max="1032" width="8.83984375" style="12"/>
    <col min="1033" max="1033" width="10.26171875" style="12" bestFit="1" customWidth="1"/>
    <col min="1034" max="1281" width="8.83984375" style="12"/>
    <col min="1282" max="1282" width="4.41796875" style="12" customWidth="1"/>
    <col min="1283" max="1283" width="36.15625" style="12" customWidth="1"/>
    <col min="1284" max="1284" width="23.68359375" style="12" customWidth="1"/>
    <col min="1285" max="1285" width="27.26171875" style="12" customWidth="1"/>
    <col min="1286" max="1286" width="28.26171875" style="12" customWidth="1"/>
    <col min="1287" max="1288" width="8.83984375" style="12"/>
    <col min="1289" max="1289" width="10.26171875" style="12" bestFit="1" customWidth="1"/>
    <col min="1290" max="1537" width="8.83984375" style="12"/>
    <col min="1538" max="1538" width="4.41796875" style="12" customWidth="1"/>
    <col min="1539" max="1539" width="36.15625" style="12" customWidth="1"/>
    <col min="1540" max="1540" width="23.68359375" style="12" customWidth="1"/>
    <col min="1541" max="1541" width="27.26171875" style="12" customWidth="1"/>
    <col min="1542" max="1542" width="28.26171875" style="12" customWidth="1"/>
    <col min="1543" max="1544" width="8.83984375" style="12"/>
    <col min="1545" max="1545" width="10.26171875" style="12" bestFit="1" customWidth="1"/>
    <col min="1546" max="1793" width="8.83984375" style="12"/>
    <col min="1794" max="1794" width="4.41796875" style="12" customWidth="1"/>
    <col min="1795" max="1795" width="36.15625" style="12" customWidth="1"/>
    <col min="1796" max="1796" width="23.68359375" style="12" customWidth="1"/>
    <col min="1797" max="1797" width="27.26171875" style="12" customWidth="1"/>
    <col min="1798" max="1798" width="28.26171875" style="12" customWidth="1"/>
    <col min="1799" max="1800" width="8.83984375" style="12"/>
    <col min="1801" max="1801" width="10.26171875" style="12" bestFit="1" customWidth="1"/>
    <col min="1802" max="2049" width="8.83984375" style="12"/>
    <col min="2050" max="2050" width="4.41796875" style="12" customWidth="1"/>
    <col min="2051" max="2051" width="36.15625" style="12" customWidth="1"/>
    <col min="2052" max="2052" width="23.68359375" style="12" customWidth="1"/>
    <col min="2053" max="2053" width="27.26171875" style="12" customWidth="1"/>
    <col min="2054" max="2054" width="28.26171875" style="12" customWidth="1"/>
    <col min="2055" max="2056" width="8.83984375" style="12"/>
    <col min="2057" max="2057" width="10.26171875" style="12" bestFit="1" customWidth="1"/>
    <col min="2058" max="2305" width="8.83984375" style="12"/>
    <col min="2306" max="2306" width="4.41796875" style="12" customWidth="1"/>
    <col min="2307" max="2307" width="36.15625" style="12" customWidth="1"/>
    <col min="2308" max="2308" width="23.68359375" style="12" customWidth="1"/>
    <col min="2309" max="2309" width="27.26171875" style="12" customWidth="1"/>
    <col min="2310" max="2310" width="28.26171875" style="12" customWidth="1"/>
    <col min="2311" max="2312" width="8.83984375" style="12"/>
    <col min="2313" max="2313" width="10.26171875" style="12" bestFit="1" customWidth="1"/>
    <col min="2314" max="2561" width="8.83984375" style="12"/>
    <col min="2562" max="2562" width="4.41796875" style="12" customWidth="1"/>
    <col min="2563" max="2563" width="36.15625" style="12" customWidth="1"/>
    <col min="2564" max="2564" width="23.68359375" style="12" customWidth="1"/>
    <col min="2565" max="2565" width="27.26171875" style="12" customWidth="1"/>
    <col min="2566" max="2566" width="28.26171875" style="12" customWidth="1"/>
    <col min="2567" max="2568" width="8.83984375" style="12"/>
    <col min="2569" max="2569" width="10.26171875" style="12" bestFit="1" customWidth="1"/>
    <col min="2570" max="2817" width="8.83984375" style="12"/>
    <col min="2818" max="2818" width="4.41796875" style="12" customWidth="1"/>
    <col min="2819" max="2819" width="36.15625" style="12" customWidth="1"/>
    <col min="2820" max="2820" width="23.68359375" style="12" customWidth="1"/>
    <col min="2821" max="2821" width="27.26171875" style="12" customWidth="1"/>
    <col min="2822" max="2822" width="28.26171875" style="12" customWidth="1"/>
    <col min="2823" max="2824" width="8.83984375" style="12"/>
    <col min="2825" max="2825" width="10.26171875" style="12" bestFit="1" customWidth="1"/>
    <col min="2826" max="3073" width="8.83984375" style="12"/>
    <col min="3074" max="3074" width="4.41796875" style="12" customWidth="1"/>
    <col min="3075" max="3075" width="36.15625" style="12" customWidth="1"/>
    <col min="3076" max="3076" width="23.68359375" style="12" customWidth="1"/>
    <col min="3077" max="3077" width="27.26171875" style="12" customWidth="1"/>
    <col min="3078" max="3078" width="28.26171875" style="12" customWidth="1"/>
    <col min="3079" max="3080" width="8.83984375" style="12"/>
    <col min="3081" max="3081" width="10.26171875" style="12" bestFit="1" customWidth="1"/>
    <col min="3082" max="3329" width="8.83984375" style="12"/>
    <col min="3330" max="3330" width="4.41796875" style="12" customWidth="1"/>
    <col min="3331" max="3331" width="36.15625" style="12" customWidth="1"/>
    <col min="3332" max="3332" width="23.68359375" style="12" customWidth="1"/>
    <col min="3333" max="3333" width="27.26171875" style="12" customWidth="1"/>
    <col min="3334" max="3334" width="28.26171875" style="12" customWidth="1"/>
    <col min="3335" max="3336" width="8.83984375" style="12"/>
    <col min="3337" max="3337" width="10.26171875" style="12" bestFit="1" customWidth="1"/>
    <col min="3338" max="3585" width="8.83984375" style="12"/>
    <col min="3586" max="3586" width="4.41796875" style="12" customWidth="1"/>
    <col min="3587" max="3587" width="36.15625" style="12" customWidth="1"/>
    <col min="3588" max="3588" width="23.68359375" style="12" customWidth="1"/>
    <col min="3589" max="3589" width="27.26171875" style="12" customWidth="1"/>
    <col min="3590" max="3590" width="28.26171875" style="12" customWidth="1"/>
    <col min="3591" max="3592" width="8.83984375" style="12"/>
    <col min="3593" max="3593" width="10.26171875" style="12" bestFit="1" customWidth="1"/>
    <col min="3594" max="3841" width="8.83984375" style="12"/>
    <col min="3842" max="3842" width="4.41796875" style="12" customWidth="1"/>
    <col min="3843" max="3843" width="36.15625" style="12" customWidth="1"/>
    <col min="3844" max="3844" width="23.68359375" style="12" customWidth="1"/>
    <col min="3845" max="3845" width="27.26171875" style="12" customWidth="1"/>
    <col min="3846" max="3846" width="28.26171875" style="12" customWidth="1"/>
    <col min="3847" max="3848" width="8.83984375" style="12"/>
    <col min="3849" max="3849" width="10.26171875" style="12" bestFit="1" customWidth="1"/>
    <col min="3850" max="4097" width="8.83984375" style="12"/>
    <col min="4098" max="4098" width="4.41796875" style="12" customWidth="1"/>
    <col min="4099" max="4099" width="36.15625" style="12" customWidth="1"/>
    <col min="4100" max="4100" width="23.68359375" style="12" customWidth="1"/>
    <col min="4101" max="4101" width="27.26171875" style="12" customWidth="1"/>
    <col min="4102" max="4102" width="28.26171875" style="12" customWidth="1"/>
    <col min="4103" max="4104" width="8.83984375" style="12"/>
    <col min="4105" max="4105" width="10.26171875" style="12" bestFit="1" customWidth="1"/>
    <col min="4106" max="4353" width="8.83984375" style="12"/>
    <col min="4354" max="4354" width="4.41796875" style="12" customWidth="1"/>
    <col min="4355" max="4355" width="36.15625" style="12" customWidth="1"/>
    <col min="4356" max="4356" width="23.68359375" style="12" customWidth="1"/>
    <col min="4357" max="4357" width="27.26171875" style="12" customWidth="1"/>
    <col min="4358" max="4358" width="28.26171875" style="12" customWidth="1"/>
    <col min="4359" max="4360" width="8.83984375" style="12"/>
    <col min="4361" max="4361" width="10.26171875" style="12" bestFit="1" customWidth="1"/>
    <col min="4362" max="4609" width="8.83984375" style="12"/>
    <col min="4610" max="4610" width="4.41796875" style="12" customWidth="1"/>
    <col min="4611" max="4611" width="36.15625" style="12" customWidth="1"/>
    <col min="4612" max="4612" width="23.68359375" style="12" customWidth="1"/>
    <col min="4613" max="4613" width="27.26171875" style="12" customWidth="1"/>
    <col min="4614" max="4614" width="28.26171875" style="12" customWidth="1"/>
    <col min="4615" max="4616" width="8.83984375" style="12"/>
    <col min="4617" max="4617" width="10.26171875" style="12" bestFit="1" customWidth="1"/>
    <col min="4618" max="4865" width="8.83984375" style="12"/>
    <col min="4866" max="4866" width="4.41796875" style="12" customWidth="1"/>
    <col min="4867" max="4867" width="36.15625" style="12" customWidth="1"/>
    <col min="4868" max="4868" width="23.68359375" style="12" customWidth="1"/>
    <col min="4869" max="4869" width="27.26171875" style="12" customWidth="1"/>
    <col min="4870" max="4870" width="28.26171875" style="12" customWidth="1"/>
    <col min="4871" max="4872" width="8.83984375" style="12"/>
    <col min="4873" max="4873" width="10.26171875" style="12" bestFit="1" customWidth="1"/>
    <col min="4874" max="5121" width="8.83984375" style="12"/>
    <col min="5122" max="5122" width="4.41796875" style="12" customWidth="1"/>
    <col min="5123" max="5123" width="36.15625" style="12" customWidth="1"/>
    <col min="5124" max="5124" width="23.68359375" style="12" customWidth="1"/>
    <col min="5125" max="5125" width="27.26171875" style="12" customWidth="1"/>
    <col min="5126" max="5126" width="28.26171875" style="12" customWidth="1"/>
    <col min="5127" max="5128" width="8.83984375" style="12"/>
    <col min="5129" max="5129" width="10.26171875" style="12" bestFit="1" customWidth="1"/>
    <col min="5130" max="5377" width="8.83984375" style="12"/>
    <col min="5378" max="5378" width="4.41796875" style="12" customWidth="1"/>
    <col min="5379" max="5379" width="36.15625" style="12" customWidth="1"/>
    <col min="5380" max="5380" width="23.68359375" style="12" customWidth="1"/>
    <col min="5381" max="5381" width="27.26171875" style="12" customWidth="1"/>
    <col min="5382" max="5382" width="28.26171875" style="12" customWidth="1"/>
    <col min="5383" max="5384" width="8.83984375" style="12"/>
    <col min="5385" max="5385" width="10.26171875" style="12" bestFit="1" customWidth="1"/>
    <col min="5386" max="5633" width="8.83984375" style="12"/>
    <col min="5634" max="5634" width="4.41796875" style="12" customWidth="1"/>
    <col min="5635" max="5635" width="36.15625" style="12" customWidth="1"/>
    <col min="5636" max="5636" width="23.68359375" style="12" customWidth="1"/>
    <col min="5637" max="5637" width="27.26171875" style="12" customWidth="1"/>
    <col min="5638" max="5638" width="28.26171875" style="12" customWidth="1"/>
    <col min="5639" max="5640" width="8.83984375" style="12"/>
    <col min="5641" max="5641" width="10.26171875" style="12" bestFit="1" customWidth="1"/>
    <col min="5642" max="5889" width="8.83984375" style="12"/>
    <col min="5890" max="5890" width="4.41796875" style="12" customWidth="1"/>
    <col min="5891" max="5891" width="36.15625" style="12" customWidth="1"/>
    <col min="5892" max="5892" width="23.68359375" style="12" customWidth="1"/>
    <col min="5893" max="5893" width="27.26171875" style="12" customWidth="1"/>
    <col min="5894" max="5894" width="28.26171875" style="12" customWidth="1"/>
    <col min="5895" max="5896" width="8.83984375" style="12"/>
    <col min="5897" max="5897" width="10.26171875" style="12" bestFit="1" customWidth="1"/>
    <col min="5898" max="6145" width="8.83984375" style="12"/>
    <col min="6146" max="6146" width="4.41796875" style="12" customWidth="1"/>
    <col min="6147" max="6147" width="36.15625" style="12" customWidth="1"/>
    <col min="6148" max="6148" width="23.68359375" style="12" customWidth="1"/>
    <col min="6149" max="6149" width="27.26171875" style="12" customWidth="1"/>
    <col min="6150" max="6150" width="28.26171875" style="12" customWidth="1"/>
    <col min="6151" max="6152" width="8.83984375" style="12"/>
    <col min="6153" max="6153" width="10.26171875" style="12" bestFit="1" customWidth="1"/>
    <col min="6154" max="6401" width="8.83984375" style="12"/>
    <col min="6402" max="6402" width="4.41796875" style="12" customWidth="1"/>
    <col min="6403" max="6403" width="36.15625" style="12" customWidth="1"/>
    <col min="6404" max="6404" width="23.68359375" style="12" customWidth="1"/>
    <col min="6405" max="6405" width="27.26171875" style="12" customWidth="1"/>
    <col min="6406" max="6406" width="28.26171875" style="12" customWidth="1"/>
    <col min="6407" max="6408" width="8.83984375" style="12"/>
    <col min="6409" max="6409" width="10.26171875" style="12" bestFit="1" customWidth="1"/>
    <col min="6410" max="6657" width="8.83984375" style="12"/>
    <col min="6658" max="6658" width="4.41796875" style="12" customWidth="1"/>
    <col min="6659" max="6659" width="36.15625" style="12" customWidth="1"/>
    <col min="6660" max="6660" width="23.68359375" style="12" customWidth="1"/>
    <col min="6661" max="6661" width="27.26171875" style="12" customWidth="1"/>
    <col min="6662" max="6662" width="28.26171875" style="12" customWidth="1"/>
    <col min="6663" max="6664" width="8.83984375" style="12"/>
    <col min="6665" max="6665" width="10.26171875" style="12" bestFit="1" customWidth="1"/>
    <col min="6666" max="6913" width="8.83984375" style="12"/>
    <col min="6914" max="6914" width="4.41796875" style="12" customWidth="1"/>
    <col min="6915" max="6915" width="36.15625" style="12" customWidth="1"/>
    <col min="6916" max="6916" width="23.68359375" style="12" customWidth="1"/>
    <col min="6917" max="6917" width="27.26171875" style="12" customWidth="1"/>
    <col min="6918" max="6918" width="28.26171875" style="12" customWidth="1"/>
    <col min="6919" max="6920" width="8.83984375" style="12"/>
    <col min="6921" max="6921" width="10.26171875" style="12" bestFit="1" customWidth="1"/>
    <col min="6922" max="7169" width="8.83984375" style="12"/>
    <col min="7170" max="7170" width="4.41796875" style="12" customWidth="1"/>
    <col min="7171" max="7171" width="36.15625" style="12" customWidth="1"/>
    <col min="7172" max="7172" width="23.68359375" style="12" customWidth="1"/>
    <col min="7173" max="7173" width="27.26171875" style="12" customWidth="1"/>
    <col min="7174" max="7174" width="28.26171875" style="12" customWidth="1"/>
    <col min="7175" max="7176" width="8.83984375" style="12"/>
    <col min="7177" max="7177" width="10.26171875" style="12" bestFit="1" customWidth="1"/>
    <col min="7178" max="7425" width="8.83984375" style="12"/>
    <col min="7426" max="7426" width="4.41796875" style="12" customWidth="1"/>
    <col min="7427" max="7427" width="36.15625" style="12" customWidth="1"/>
    <col min="7428" max="7428" width="23.68359375" style="12" customWidth="1"/>
    <col min="7429" max="7429" width="27.26171875" style="12" customWidth="1"/>
    <col min="7430" max="7430" width="28.26171875" style="12" customWidth="1"/>
    <col min="7431" max="7432" width="8.83984375" style="12"/>
    <col min="7433" max="7433" width="10.26171875" style="12" bestFit="1" customWidth="1"/>
    <col min="7434" max="7681" width="8.83984375" style="12"/>
    <col min="7682" max="7682" width="4.41796875" style="12" customWidth="1"/>
    <col min="7683" max="7683" width="36.15625" style="12" customWidth="1"/>
    <col min="7684" max="7684" width="23.68359375" style="12" customWidth="1"/>
    <col min="7685" max="7685" width="27.26171875" style="12" customWidth="1"/>
    <col min="7686" max="7686" width="28.26171875" style="12" customWidth="1"/>
    <col min="7687" max="7688" width="8.83984375" style="12"/>
    <col min="7689" max="7689" width="10.26171875" style="12" bestFit="1" customWidth="1"/>
    <col min="7690" max="7937" width="8.83984375" style="12"/>
    <col min="7938" max="7938" width="4.41796875" style="12" customWidth="1"/>
    <col min="7939" max="7939" width="36.15625" style="12" customWidth="1"/>
    <col min="7940" max="7940" width="23.68359375" style="12" customWidth="1"/>
    <col min="7941" max="7941" width="27.26171875" style="12" customWidth="1"/>
    <col min="7942" max="7942" width="28.26171875" style="12" customWidth="1"/>
    <col min="7943" max="7944" width="8.83984375" style="12"/>
    <col min="7945" max="7945" width="10.26171875" style="12" bestFit="1" customWidth="1"/>
    <col min="7946" max="8193" width="8.83984375" style="12"/>
    <col min="8194" max="8194" width="4.41796875" style="12" customWidth="1"/>
    <col min="8195" max="8195" width="36.15625" style="12" customWidth="1"/>
    <col min="8196" max="8196" width="23.68359375" style="12" customWidth="1"/>
    <col min="8197" max="8197" width="27.26171875" style="12" customWidth="1"/>
    <col min="8198" max="8198" width="28.26171875" style="12" customWidth="1"/>
    <col min="8199" max="8200" width="8.83984375" style="12"/>
    <col min="8201" max="8201" width="10.26171875" style="12" bestFit="1" customWidth="1"/>
    <col min="8202" max="8449" width="8.83984375" style="12"/>
    <col min="8450" max="8450" width="4.41796875" style="12" customWidth="1"/>
    <col min="8451" max="8451" width="36.15625" style="12" customWidth="1"/>
    <col min="8452" max="8452" width="23.68359375" style="12" customWidth="1"/>
    <col min="8453" max="8453" width="27.26171875" style="12" customWidth="1"/>
    <col min="8454" max="8454" width="28.26171875" style="12" customWidth="1"/>
    <col min="8455" max="8456" width="8.83984375" style="12"/>
    <col min="8457" max="8457" width="10.26171875" style="12" bestFit="1" customWidth="1"/>
    <col min="8458" max="8705" width="8.83984375" style="12"/>
    <col min="8706" max="8706" width="4.41796875" style="12" customWidth="1"/>
    <col min="8707" max="8707" width="36.15625" style="12" customWidth="1"/>
    <col min="8708" max="8708" width="23.68359375" style="12" customWidth="1"/>
    <col min="8709" max="8709" width="27.26171875" style="12" customWidth="1"/>
    <col min="8710" max="8710" width="28.26171875" style="12" customWidth="1"/>
    <col min="8711" max="8712" width="8.83984375" style="12"/>
    <col min="8713" max="8713" width="10.26171875" style="12" bestFit="1" customWidth="1"/>
    <col min="8714" max="8961" width="8.83984375" style="12"/>
    <col min="8962" max="8962" width="4.41796875" style="12" customWidth="1"/>
    <col min="8963" max="8963" width="36.15625" style="12" customWidth="1"/>
    <col min="8964" max="8964" width="23.68359375" style="12" customWidth="1"/>
    <col min="8965" max="8965" width="27.26171875" style="12" customWidth="1"/>
    <col min="8966" max="8966" width="28.26171875" style="12" customWidth="1"/>
    <col min="8967" max="8968" width="8.83984375" style="12"/>
    <col min="8969" max="8969" width="10.26171875" style="12" bestFit="1" customWidth="1"/>
    <col min="8970" max="9217" width="8.83984375" style="12"/>
    <col min="9218" max="9218" width="4.41796875" style="12" customWidth="1"/>
    <col min="9219" max="9219" width="36.15625" style="12" customWidth="1"/>
    <col min="9220" max="9220" width="23.68359375" style="12" customWidth="1"/>
    <col min="9221" max="9221" width="27.26171875" style="12" customWidth="1"/>
    <col min="9222" max="9222" width="28.26171875" style="12" customWidth="1"/>
    <col min="9223" max="9224" width="8.83984375" style="12"/>
    <col min="9225" max="9225" width="10.26171875" style="12" bestFit="1" customWidth="1"/>
    <col min="9226" max="9473" width="8.83984375" style="12"/>
    <col min="9474" max="9474" width="4.41796875" style="12" customWidth="1"/>
    <col min="9475" max="9475" width="36.15625" style="12" customWidth="1"/>
    <col min="9476" max="9476" width="23.68359375" style="12" customWidth="1"/>
    <col min="9477" max="9477" width="27.26171875" style="12" customWidth="1"/>
    <col min="9478" max="9478" width="28.26171875" style="12" customWidth="1"/>
    <col min="9479" max="9480" width="8.83984375" style="12"/>
    <col min="9481" max="9481" width="10.26171875" style="12" bestFit="1" customWidth="1"/>
    <col min="9482" max="9729" width="8.83984375" style="12"/>
    <col min="9730" max="9730" width="4.41796875" style="12" customWidth="1"/>
    <col min="9731" max="9731" width="36.15625" style="12" customWidth="1"/>
    <col min="9732" max="9732" width="23.68359375" style="12" customWidth="1"/>
    <col min="9733" max="9733" width="27.26171875" style="12" customWidth="1"/>
    <col min="9734" max="9734" width="28.26171875" style="12" customWidth="1"/>
    <col min="9735" max="9736" width="8.83984375" style="12"/>
    <col min="9737" max="9737" width="10.26171875" style="12" bestFit="1" customWidth="1"/>
    <col min="9738" max="9985" width="8.83984375" style="12"/>
    <col min="9986" max="9986" width="4.41796875" style="12" customWidth="1"/>
    <col min="9987" max="9987" width="36.15625" style="12" customWidth="1"/>
    <col min="9988" max="9988" width="23.68359375" style="12" customWidth="1"/>
    <col min="9989" max="9989" width="27.26171875" style="12" customWidth="1"/>
    <col min="9990" max="9990" width="28.26171875" style="12" customWidth="1"/>
    <col min="9991" max="9992" width="8.83984375" style="12"/>
    <col min="9993" max="9993" width="10.26171875" style="12" bestFit="1" customWidth="1"/>
    <col min="9994" max="10241" width="8.83984375" style="12"/>
    <col min="10242" max="10242" width="4.41796875" style="12" customWidth="1"/>
    <col min="10243" max="10243" width="36.15625" style="12" customWidth="1"/>
    <col min="10244" max="10244" width="23.68359375" style="12" customWidth="1"/>
    <col min="10245" max="10245" width="27.26171875" style="12" customWidth="1"/>
    <col min="10246" max="10246" width="28.26171875" style="12" customWidth="1"/>
    <col min="10247" max="10248" width="8.83984375" style="12"/>
    <col min="10249" max="10249" width="10.26171875" style="12" bestFit="1" customWidth="1"/>
    <col min="10250" max="10497" width="8.83984375" style="12"/>
    <col min="10498" max="10498" width="4.41796875" style="12" customWidth="1"/>
    <col min="10499" max="10499" width="36.15625" style="12" customWidth="1"/>
    <col min="10500" max="10500" width="23.68359375" style="12" customWidth="1"/>
    <col min="10501" max="10501" width="27.26171875" style="12" customWidth="1"/>
    <col min="10502" max="10502" width="28.26171875" style="12" customWidth="1"/>
    <col min="10503" max="10504" width="8.83984375" style="12"/>
    <col min="10505" max="10505" width="10.26171875" style="12" bestFit="1" customWidth="1"/>
    <col min="10506" max="10753" width="8.83984375" style="12"/>
    <col min="10754" max="10754" width="4.41796875" style="12" customWidth="1"/>
    <col min="10755" max="10755" width="36.15625" style="12" customWidth="1"/>
    <col min="10756" max="10756" width="23.68359375" style="12" customWidth="1"/>
    <col min="10757" max="10757" width="27.26171875" style="12" customWidth="1"/>
    <col min="10758" max="10758" width="28.26171875" style="12" customWidth="1"/>
    <col min="10759" max="10760" width="8.83984375" style="12"/>
    <col min="10761" max="10761" width="10.26171875" style="12" bestFit="1" customWidth="1"/>
    <col min="10762" max="11009" width="8.83984375" style="12"/>
    <col min="11010" max="11010" width="4.41796875" style="12" customWidth="1"/>
    <col min="11011" max="11011" width="36.15625" style="12" customWidth="1"/>
    <col min="11012" max="11012" width="23.68359375" style="12" customWidth="1"/>
    <col min="11013" max="11013" width="27.26171875" style="12" customWidth="1"/>
    <col min="11014" max="11014" width="28.26171875" style="12" customWidth="1"/>
    <col min="11015" max="11016" width="8.83984375" style="12"/>
    <col min="11017" max="11017" width="10.26171875" style="12" bestFit="1" customWidth="1"/>
    <col min="11018" max="11265" width="8.83984375" style="12"/>
    <col min="11266" max="11266" width="4.41796875" style="12" customWidth="1"/>
    <col min="11267" max="11267" width="36.15625" style="12" customWidth="1"/>
    <col min="11268" max="11268" width="23.68359375" style="12" customWidth="1"/>
    <col min="11269" max="11269" width="27.26171875" style="12" customWidth="1"/>
    <col min="11270" max="11270" width="28.26171875" style="12" customWidth="1"/>
    <col min="11271" max="11272" width="8.83984375" style="12"/>
    <col min="11273" max="11273" width="10.26171875" style="12" bestFit="1" customWidth="1"/>
    <col min="11274" max="11521" width="8.83984375" style="12"/>
    <col min="11522" max="11522" width="4.41796875" style="12" customWidth="1"/>
    <col min="11523" max="11523" width="36.15625" style="12" customWidth="1"/>
    <col min="11524" max="11524" width="23.68359375" style="12" customWidth="1"/>
    <col min="11525" max="11525" width="27.26171875" style="12" customWidth="1"/>
    <col min="11526" max="11526" width="28.26171875" style="12" customWidth="1"/>
    <col min="11527" max="11528" width="8.83984375" style="12"/>
    <col min="11529" max="11529" width="10.26171875" style="12" bestFit="1" customWidth="1"/>
    <col min="11530" max="11777" width="8.83984375" style="12"/>
    <col min="11778" max="11778" width="4.41796875" style="12" customWidth="1"/>
    <col min="11779" max="11779" width="36.15625" style="12" customWidth="1"/>
    <col min="11780" max="11780" width="23.68359375" style="12" customWidth="1"/>
    <col min="11781" max="11781" width="27.26171875" style="12" customWidth="1"/>
    <col min="11782" max="11782" width="28.26171875" style="12" customWidth="1"/>
    <col min="11783" max="11784" width="8.83984375" style="12"/>
    <col min="11785" max="11785" width="10.26171875" style="12" bestFit="1" customWidth="1"/>
    <col min="11786" max="12033" width="8.83984375" style="12"/>
    <col min="12034" max="12034" width="4.41796875" style="12" customWidth="1"/>
    <col min="12035" max="12035" width="36.15625" style="12" customWidth="1"/>
    <col min="12036" max="12036" width="23.68359375" style="12" customWidth="1"/>
    <col min="12037" max="12037" width="27.26171875" style="12" customWidth="1"/>
    <col min="12038" max="12038" width="28.26171875" style="12" customWidth="1"/>
    <col min="12039" max="12040" width="8.83984375" style="12"/>
    <col min="12041" max="12041" width="10.26171875" style="12" bestFit="1" customWidth="1"/>
    <col min="12042" max="12289" width="8.83984375" style="12"/>
    <col min="12290" max="12290" width="4.41796875" style="12" customWidth="1"/>
    <col min="12291" max="12291" width="36.15625" style="12" customWidth="1"/>
    <col min="12292" max="12292" width="23.68359375" style="12" customWidth="1"/>
    <col min="12293" max="12293" width="27.26171875" style="12" customWidth="1"/>
    <col min="12294" max="12294" width="28.26171875" style="12" customWidth="1"/>
    <col min="12295" max="12296" width="8.83984375" style="12"/>
    <col min="12297" max="12297" width="10.26171875" style="12" bestFit="1" customWidth="1"/>
    <col min="12298" max="12545" width="8.83984375" style="12"/>
    <col min="12546" max="12546" width="4.41796875" style="12" customWidth="1"/>
    <col min="12547" max="12547" width="36.15625" style="12" customWidth="1"/>
    <col min="12548" max="12548" width="23.68359375" style="12" customWidth="1"/>
    <col min="12549" max="12549" width="27.26171875" style="12" customWidth="1"/>
    <col min="12550" max="12550" width="28.26171875" style="12" customWidth="1"/>
    <col min="12551" max="12552" width="8.83984375" style="12"/>
    <col min="12553" max="12553" width="10.26171875" style="12" bestFit="1" customWidth="1"/>
    <col min="12554" max="12801" width="8.83984375" style="12"/>
    <col min="12802" max="12802" width="4.41796875" style="12" customWidth="1"/>
    <col min="12803" max="12803" width="36.15625" style="12" customWidth="1"/>
    <col min="12804" max="12804" width="23.68359375" style="12" customWidth="1"/>
    <col min="12805" max="12805" width="27.26171875" style="12" customWidth="1"/>
    <col min="12806" max="12806" width="28.26171875" style="12" customWidth="1"/>
    <col min="12807" max="12808" width="8.83984375" style="12"/>
    <col min="12809" max="12809" width="10.26171875" style="12" bestFit="1" customWidth="1"/>
    <col min="12810" max="13057" width="8.83984375" style="12"/>
    <col min="13058" max="13058" width="4.41796875" style="12" customWidth="1"/>
    <col min="13059" max="13059" width="36.15625" style="12" customWidth="1"/>
    <col min="13060" max="13060" width="23.68359375" style="12" customWidth="1"/>
    <col min="13061" max="13061" width="27.26171875" style="12" customWidth="1"/>
    <col min="13062" max="13062" width="28.26171875" style="12" customWidth="1"/>
    <col min="13063" max="13064" width="8.83984375" style="12"/>
    <col min="13065" max="13065" width="10.26171875" style="12" bestFit="1" customWidth="1"/>
    <col min="13066" max="13313" width="8.83984375" style="12"/>
    <col min="13314" max="13314" width="4.41796875" style="12" customWidth="1"/>
    <col min="13315" max="13315" width="36.15625" style="12" customWidth="1"/>
    <col min="13316" max="13316" width="23.68359375" style="12" customWidth="1"/>
    <col min="13317" max="13317" width="27.26171875" style="12" customWidth="1"/>
    <col min="13318" max="13318" width="28.26171875" style="12" customWidth="1"/>
    <col min="13319" max="13320" width="8.83984375" style="12"/>
    <col min="13321" max="13321" width="10.26171875" style="12" bestFit="1" customWidth="1"/>
    <col min="13322" max="13569" width="8.83984375" style="12"/>
    <col min="13570" max="13570" width="4.41796875" style="12" customWidth="1"/>
    <col min="13571" max="13571" width="36.15625" style="12" customWidth="1"/>
    <col min="13572" max="13572" width="23.68359375" style="12" customWidth="1"/>
    <col min="13573" max="13573" width="27.26171875" style="12" customWidth="1"/>
    <col min="13574" max="13574" width="28.26171875" style="12" customWidth="1"/>
    <col min="13575" max="13576" width="8.83984375" style="12"/>
    <col min="13577" max="13577" width="10.26171875" style="12" bestFit="1" customWidth="1"/>
    <col min="13578" max="13825" width="8.83984375" style="12"/>
    <col min="13826" max="13826" width="4.41796875" style="12" customWidth="1"/>
    <col min="13827" max="13827" width="36.15625" style="12" customWidth="1"/>
    <col min="13828" max="13828" width="23.68359375" style="12" customWidth="1"/>
    <col min="13829" max="13829" width="27.26171875" style="12" customWidth="1"/>
    <col min="13830" max="13830" width="28.26171875" style="12" customWidth="1"/>
    <col min="13831" max="13832" width="8.83984375" style="12"/>
    <col min="13833" max="13833" width="10.26171875" style="12" bestFit="1" customWidth="1"/>
    <col min="13834" max="14081" width="8.83984375" style="12"/>
    <col min="14082" max="14082" width="4.41796875" style="12" customWidth="1"/>
    <col min="14083" max="14083" width="36.15625" style="12" customWidth="1"/>
    <col min="14084" max="14084" width="23.68359375" style="12" customWidth="1"/>
    <col min="14085" max="14085" width="27.26171875" style="12" customWidth="1"/>
    <col min="14086" max="14086" width="28.26171875" style="12" customWidth="1"/>
    <col min="14087" max="14088" width="8.83984375" style="12"/>
    <col min="14089" max="14089" width="10.26171875" style="12" bestFit="1" customWidth="1"/>
    <col min="14090" max="14337" width="8.83984375" style="12"/>
    <col min="14338" max="14338" width="4.41796875" style="12" customWidth="1"/>
    <col min="14339" max="14339" width="36.15625" style="12" customWidth="1"/>
    <col min="14340" max="14340" width="23.68359375" style="12" customWidth="1"/>
    <col min="14341" max="14341" width="27.26171875" style="12" customWidth="1"/>
    <col min="14342" max="14342" width="28.26171875" style="12" customWidth="1"/>
    <col min="14343" max="14344" width="8.83984375" style="12"/>
    <col min="14345" max="14345" width="10.26171875" style="12" bestFit="1" customWidth="1"/>
    <col min="14346" max="14593" width="8.83984375" style="12"/>
    <col min="14594" max="14594" width="4.41796875" style="12" customWidth="1"/>
    <col min="14595" max="14595" width="36.15625" style="12" customWidth="1"/>
    <col min="14596" max="14596" width="23.68359375" style="12" customWidth="1"/>
    <col min="14597" max="14597" width="27.26171875" style="12" customWidth="1"/>
    <col min="14598" max="14598" width="28.26171875" style="12" customWidth="1"/>
    <col min="14599" max="14600" width="8.83984375" style="12"/>
    <col min="14601" max="14601" width="10.26171875" style="12" bestFit="1" customWidth="1"/>
    <col min="14602" max="14849" width="8.83984375" style="12"/>
    <col min="14850" max="14850" width="4.41796875" style="12" customWidth="1"/>
    <col min="14851" max="14851" width="36.15625" style="12" customWidth="1"/>
    <col min="14852" max="14852" width="23.68359375" style="12" customWidth="1"/>
    <col min="14853" max="14853" width="27.26171875" style="12" customWidth="1"/>
    <col min="14854" max="14854" width="28.26171875" style="12" customWidth="1"/>
    <col min="14855" max="14856" width="8.83984375" style="12"/>
    <col min="14857" max="14857" width="10.26171875" style="12" bestFit="1" customWidth="1"/>
    <col min="14858" max="15105" width="8.83984375" style="12"/>
    <col min="15106" max="15106" width="4.41796875" style="12" customWidth="1"/>
    <col min="15107" max="15107" width="36.15625" style="12" customWidth="1"/>
    <col min="15108" max="15108" width="23.68359375" style="12" customWidth="1"/>
    <col min="15109" max="15109" width="27.26171875" style="12" customWidth="1"/>
    <col min="15110" max="15110" width="28.26171875" style="12" customWidth="1"/>
    <col min="15111" max="15112" width="8.83984375" style="12"/>
    <col min="15113" max="15113" width="10.26171875" style="12" bestFit="1" customWidth="1"/>
    <col min="15114" max="15361" width="8.83984375" style="12"/>
    <col min="15362" max="15362" width="4.41796875" style="12" customWidth="1"/>
    <col min="15363" max="15363" width="36.15625" style="12" customWidth="1"/>
    <col min="15364" max="15364" width="23.68359375" style="12" customWidth="1"/>
    <col min="15365" max="15365" width="27.26171875" style="12" customWidth="1"/>
    <col min="15366" max="15366" width="28.26171875" style="12" customWidth="1"/>
    <col min="15367" max="15368" width="8.83984375" style="12"/>
    <col min="15369" max="15369" width="10.26171875" style="12" bestFit="1" customWidth="1"/>
    <col min="15370" max="15617" width="8.83984375" style="12"/>
    <col min="15618" max="15618" width="4.41796875" style="12" customWidth="1"/>
    <col min="15619" max="15619" width="36.15625" style="12" customWidth="1"/>
    <col min="15620" max="15620" width="23.68359375" style="12" customWidth="1"/>
    <col min="15621" max="15621" width="27.26171875" style="12" customWidth="1"/>
    <col min="15622" max="15622" width="28.26171875" style="12" customWidth="1"/>
    <col min="15623" max="15624" width="8.83984375" style="12"/>
    <col min="15625" max="15625" width="10.26171875" style="12" bestFit="1" customWidth="1"/>
    <col min="15626" max="15873" width="8.83984375" style="12"/>
    <col min="15874" max="15874" width="4.41796875" style="12" customWidth="1"/>
    <col min="15875" max="15875" width="36.15625" style="12" customWidth="1"/>
    <col min="15876" max="15876" width="23.68359375" style="12" customWidth="1"/>
    <col min="15877" max="15877" width="27.26171875" style="12" customWidth="1"/>
    <col min="15878" max="15878" width="28.26171875" style="12" customWidth="1"/>
    <col min="15879" max="15880" width="8.83984375" style="12"/>
    <col min="15881" max="15881" width="10.26171875" style="12" bestFit="1" customWidth="1"/>
    <col min="15882" max="16129" width="8.83984375" style="12"/>
    <col min="16130" max="16130" width="4.41796875" style="12" customWidth="1"/>
    <col min="16131" max="16131" width="36.15625" style="12" customWidth="1"/>
    <col min="16132" max="16132" width="23.68359375" style="12" customWidth="1"/>
    <col min="16133" max="16133" width="27.26171875" style="12" customWidth="1"/>
    <col min="16134" max="16134" width="28.26171875" style="12" customWidth="1"/>
    <col min="16135" max="16136" width="8.83984375" style="12"/>
    <col min="16137" max="16137" width="10.26171875" style="12" bestFit="1" customWidth="1"/>
    <col min="16138" max="16384" width="8.83984375" style="12"/>
  </cols>
  <sheetData>
    <row r="1" spans="2:11">
      <c r="F1" s="13"/>
    </row>
    <row r="3" spans="2:11">
      <c r="B3" s="605" t="s">
        <v>551</v>
      </c>
      <c r="C3" s="605"/>
      <c r="D3" s="605"/>
      <c r="E3" s="605"/>
      <c r="F3" s="605"/>
      <c r="G3" s="14"/>
    </row>
    <row r="4" spans="2:11">
      <c r="B4" s="605" t="s">
        <v>552</v>
      </c>
      <c r="C4" s="605"/>
      <c r="D4" s="605"/>
      <c r="E4" s="605"/>
      <c r="F4" s="605"/>
      <c r="G4" s="15"/>
    </row>
    <row r="8" spans="2:11" ht="15.9" thickBot="1">
      <c r="F8" s="16" t="s">
        <v>293</v>
      </c>
    </row>
    <row r="9" spans="2:11" ht="15.6" customHeight="1">
      <c r="B9" s="606" t="s">
        <v>296</v>
      </c>
      <c r="C9" s="609" t="s">
        <v>295</v>
      </c>
      <c r="D9" s="612" t="s">
        <v>553</v>
      </c>
      <c r="E9" s="613"/>
      <c r="F9" s="609" t="s">
        <v>267</v>
      </c>
    </row>
    <row r="10" spans="2:11" ht="13.15" customHeight="1">
      <c r="B10" s="607"/>
      <c r="C10" s="610"/>
      <c r="D10" s="614"/>
      <c r="E10" s="615"/>
      <c r="F10" s="610"/>
    </row>
    <row r="11" spans="2:11" ht="13.9" customHeight="1" thickBot="1">
      <c r="B11" s="608"/>
      <c r="C11" s="611"/>
      <c r="D11" s="616"/>
      <c r="E11" s="617"/>
      <c r="F11" s="611"/>
    </row>
    <row r="12" spans="2:11">
      <c r="B12" s="6">
        <v>1</v>
      </c>
      <c r="C12" s="7" t="s">
        <v>305</v>
      </c>
      <c r="D12" s="601">
        <v>2883521.43</v>
      </c>
      <c r="E12" s="602"/>
      <c r="F12" s="10">
        <f>D12</f>
        <v>2883521.43</v>
      </c>
      <c r="G12" s="17"/>
      <c r="I12" s="17"/>
      <c r="K12" s="17"/>
    </row>
    <row r="13" spans="2:11" ht="15.9" thickBot="1">
      <c r="B13" s="8">
        <v>2</v>
      </c>
      <c r="C13" s="9" t="s">
        <v>554</v>
      </c>
      <c r="D13" s="603">
        <v>40230.129999999997</v>
      </c>
      <c r="E13" s="604"/>
      <c r="F13" s="11">
        <f>D13</f>
        <v>40230.129999999997</v>
      </c>
      <c r="G13" s="17"/>
      <c r="I13" s="17"/>
      <c r="K13" s="17"/>
    </row>
    <row r="19" spans="1:6">
      <c r="A19" s="12" t="s">
        <v>94</v>
      </c>
      <c r="B19" s="1"/>
      <c r="C19" s="1"/>
      <c r="D19" s="1"/>
      <c r="E19" s="1"/>
      <c r="F19" s="1" t="s">
        <v>95</v>
      </c>
    </row>
  </sheetData>
  <protectedRanges>
    <protectedRange sqref="D13" name="Islaidos 2.2_3"/>
    <protectedRange sqref="D12" name="Islaidos 2.2_1"/>
    <protectedRange sqref="E12" name="Islaidos 2.1_1"/>
    <protectedRange sqref="E13" name="Islaidos 2.2"/>
  </protectedRanges>
  <mergeCells count="8">
    <mergeCell ref="D12:E12"/>
    <mergeCell ref="D13:E13"/>
    <mergeCell ref="B3:F3"/>
    <mergeCell ref="B4:F4"/>
    <mergeCell ref="B9:B11"/>
    <mergeCell ref="C9:C11"/>
    <mergeCell ref="F9:F11"/>
    <mergeCell ref="D9:E11"/>
  </mergeCells>
  <pageMargins left="0.70866141732283472" right="0.70866141732283472" top="0.74803149606299213" bottom="0.74803149606299213" header="0.31496062992125984" footer="0.31496062992125984"/>
  <pageSetup paperSize="9" scale="66" firstPageNumber="22" fitToHeight="0" orientation="portrait" useFirstPageNumber="1" r:id="rId1"/>
  <headerFooter>
    <oddHeader>&amp;C&amp;P</oddHeader>
  </headerFooter>
</worksheet>
</file>

<file path=docMetadata/LabelInfo.xml><?xml version="1.0" encoding="utf-8"?>
<clbl:labelList xmlns:clbl="http://schemas.microsoft.com/office/2020/mipLabelMetadata">
  <clbl:label id="{07e6ee35-6814-4790-8669-80767694c28d}" enabled="0" method="" siteId="{07e6ee35-6814-4790-8669-80767694c28d}"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9</vt:i4>
      </vt:variant>
      <vt:variant>
        <vt:lpstr>Įvardytieji diapazonai</vt:lpstr>
      </vt:variant>
      <vt:variant>
        <vt:i4>7</vt:i4>
      </vt:variant>
    </vt:vector>
  </HeadingPairs>
  <TitlesOfParts>
    <vt:vector size="16" baseType="lpstr">
      <vt:lpstr>Titulinis</vt:lpstr>
      <vt:lpstr>Turinys</vt:lpstr>
      <vt:lpstr> Forma Nr. 1-PSDF</vt:lpstr>
      <vt:lpstr>Forma Nr. 1-PSDF-P</vt:lpstr>
      <vt:lpstr>Forma Nr. 1-PSDF-I </vt:lpstr>
      <vt:lpstr>Forma Nr. 1-PSDF-R </vt:lpstr>
      <vt:lpstr>Forma Nr. 2</vt:lpstr>
      <vt:lpstr>Forma Nr. BV-2</vt:lpstr>
      <vt:lpstr>DU pažyma</vt:lpstr>
      <vt:lpstr>' Forma Nr. 1-PSDF'!Print_Area</vt:lpstr>
      <vt:lpstr>'Forma Nr. 1-PSDF-I '!Print_Area</vt:lpstr>
      <vt:lpstr>'Forma Nr. 1-PSDF-P'!Print_Area</vt:lpstr>
      <vt:lpstr>'Forma Nr. 1-PSDF-R '!Print_Area</vt:lpstr>
      <vt:lpstr>Titulinis!Print_Area</vt:lpstr>
      <vt:lpstr>Turinys!Print_Area</vt:lpstr>
      <vt:lpstr>'Forma Nr. 1-PSDF-I '!Print_Titles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Donata Šugalskienė</dc:creator>
  <cp:keywords/>
  <dc:description/>
  <cp:lastModifiedBy>Viktorija Jakubauskaitė Juodišienė</cp:lastModifiedBy>
  <cp:revision/>
  <dcterms:created xsi:type="dcterms:W3CDTF">2015-06-05T18:19:34Z</dcterms:created>
  <dcterms:modified xsi:type="dcterms:W3CDTF">2026-06-05T05:34:54Z</dcterms:modified>
  <cp:category/>
  <cp:contentStatus/>
</cp:coreProperties>
</file>