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goniukasa-my.sharepoint.com/personal/virginija_deltuviene_vlk_lt/Documents/Darbalaukis/Darbalaukis/ASPĮ/2020/2020 m/Siuntimui/"/>
    </mc:Choice>
  </mc:AlternateContent>
  <xr:revisionPtr revIDLastSave="7" documentId="13_ncr:1_{4E4364CC-6A57-430D-9D9C-66754AF6CE81}" xr6:coauthVersionLast="47" xr6:coauthVersionMax="47" xr10:uidLastSave="{496D03E1-90FE-46F8-88AF-E5C1291FF59C}"/>
  <bookViews>
    <workbookView xWindow="-108" yWindow="-108" windowWidth="23256" windowHeight="12576" tabRatio="857" activeTab="1" xr2:uid="{00000000-000D-0000-FFFF-FFFF00000000}"/>
  </bookViews>
  <sheets>
    <sheet name="finansinė veikla" sheetId="48" r:id="rId1"/>
    <sheet name="Lapas1" sheetId="49" r:id="rId2"/>
  </sheets>
  <externalReferences>
    <externalReference r:id="rId3"/>
  </externalReferences>
  <definedNames>
    <definedName name="GMP">'finansinė veikla'!$B$58:$B$78</definedName>
    <definedName name="jjj">'finansinė veikla'!$J$258:$J$950</definedName>
    <definedName name="miesto">'finansinė veikla'!$J$39:$J$56</definedName>
    <definedName name="_xlnm.Print_Area" localSheetId="0">'finansinė veikla'!$A$1:$T$42</definedName>
    <definedName name="_xlnm.Print_Titles" localSheetId="0">'finansinė veikla'!$A:$B,'finansinė veikla'!$5:$7</definedName>
    <definedName name="priva2ios">'finansinė veikla'!$J$258:$J$950</definedName>
    <definedName name="PSPC">'finansinė veikla'!$J$80:$J$242</definedName>
    <definedName name="slaugos">'finansinė veikla'!$J$244:$J$256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" i="49" l="1"/>
  <c r="S18" i="49"/>
  <c r="S20" i="49" s="1"/>
  <c r="R18" i="49"/>
  <c r="Q18" i="49"/>
  <c r="Q20" i="49" s="1"/>
  <c r="P18" i="49"/>
  <c r="O18" i="49"/>
  <c r="O20" i="49" s="1"/>
  <c r="N18" i="49"/>
  <c r="M18" i="49"/>
  <c r="M20" i="49" s="1"/>
  <c r="L18" i="49"/>
  <c r="I18" i="49"/>
  <c r="I20" i="49" s="1"/>
  <c r="H18" i="49"/>
  <c r="G18" i="49"/>
  <c r="F18" i="49"/>
  <c r="D18" i="49"/>
  <c r="D20" i="49" s="1"/>
  <c r="C18" i="49"/>
  <c r="K17" i="49"/>
  <c r="J17" i="49"/>
  <c r="E17" i="49"/>
  <c r="K16" i="49"/>
  <c r="J16" i="49"/>
  <c r="E16" i="49"/>
  <c r="K15" i="49"/>
  <c r="J15" i="49"/>
  <c r="E15" i="49"/>
  <c r="K14" i="49"/>
  <c r="J14" i="49"/>
  <c r="E14" i="49"/>
  <c r="K13" i="49"/>
  <c r="J13" i="49"/>
  <c r="E13" i="49"/>
  <c r="K12" i="49"/>
  <c r="J12" i="49"/>
  <c r="E12" i="49"/>
  <c r="K11" i="49"/>
  <c r="J11" i="49"/>
  <c r="E11" i="49"/>
  <c r="K10" i="49"/>
  <c r="J10" i="49"/>
  <c r="E10" i="49"/>
  <c r="K9" i="49"/>
  <c r="J9" i="49"/>
  <c r="E9" i="49"/>
  <c r="E18" i="49" s="1"/>
  <c r="T18" i="48"/>
  <c r="T17" i="48"/>
  <c r="T16" i="48"/>
  <c r="T15" i="48"/>
  <c r="T14" i="48"/>
  <c r="T13" i="48"/>
  <c r="T12" i="48"/>
  <c r="T11" i="48"/>
  <c r="T10" i="48"/>
  <c r="T9" i="48"/>
  <c r="Q36" i="48"/>
  <c r="Q34" i="48"/>
  <c r="Q32" i="48"/>
  <c r="Q30" i="48"/>
  <c r="Q28" i="48"/>
  <c r="Q27" i="48" s="1"/>
  <c r="Q24" i="48"/>
  <c r="C41" i="48"/>
  <c r="E42" i="48"/>
  <c r="E41" i="48"/>
  <c r="G36" i="48"/>
  <c r="G34" i="48"/>
  <c r="G32" i="48"/>
  <c r="G30" i="48"/>
  <c r="G28" i="48"/>
  <c r="G26" i="48"/>
  <c r="G24" i="48"/>
  <c r="K18" i="49" l="1"/>
  <c r="K20" i="49" s="1"/>
  <c r="J18" i="49"/>
  <c r="G42" i="48"/>
  <c r="K19" i="48"/>
  <c r="E12" i="48"/>
  <c r="E9" i="48"/>
  <c r="S18" i="48" l="1"/>
  <c r="S20" i="48" s="1"/>
  <c r="R18" i="48"/>
  <c r="Q18" i="48"/>
  <c r="Q20" i="48" s="1"/>
  <c r="P18" i="48"/>
  <c r="O18" i="48"/>
  <c r="O20" i="48" s="1"/>
  <c r="N18" i="48"/>
  <c r="M18" i="48"/>
  <c r="M20" i="48" s="1"/>
  <c r="L18" i="48"/>
  <c r="I18" i="48"/>
  <c r="I20" i="48" s="1"/>
  <c r="H18" i="48"/>
  <c r="G18" i="48"/>
  <c r="F18" i="48"/>
  <c r="D18" i="48"/>
  <c r="D20" i="48" s="1"/>
  <c r="C18" i="48"/>
  <c r="E15" i="48" l="1"/>
  <c r="E11" i="48" l="1"/>
  <c r="O42" i="48"/>
  <c r="O41" i="48"/>
  <c r="Q42" i="48"/>
  <c r="E10" i="48"/>
  <c r="E13" i="48"/>
  <c r="E14" i="48"/>
  <c r="E16" i="48"/>
  <c r="E17" i="48"/>
  <c r="P42" i="48" l="1"/>
  <c r="P41" i="48"/>
  <c r="P40" i="48"/>
  <c r="P39" i="48"/>
  <c r="P38" i="48"/>
  <c r="P37" i="48"/>
  <c r="P36" i="48"/>
  <c r="P35" i="48"/>
  <c r="P34" i="48"/>
  <c r="P33" i="48"/>
  <c r="P32" i="48"/>
  <c r="P31" i="48"/>
  <c r="P30" i="48"/>
  <c r="P29" i="48"/>
  <c r="P28" i="48"/>
  <c r="P27" i="48"/>
  <c r="P26" i="48"/>
  <c r="P25" i="48"/>
  <c r="P23" i="48"/>
  <c r="F39" i="48"/>
  <c r="F37" i="48"/>
  <c r="F35" i="48"/>
  <c r="F33" i="48"/>
  <c r="F31" i="48"/>
  <c r="F29" i="48"/>
  <c r="F27" i="48"/>
  <c r="F40" i="48"/>
  <c r="F38" i="48"/>
  <c r="F36" i="48"/>
  <c r="F34" i="48"/>
  <c r="F32" i="48"/>
  <c r="F30" i="48"/>
  <c r="F28" i="48"/>
  <c r="F26" i="48"/>
  <c r="F25" i="48"/>
  <c r="F23" i="48"/>
  <c r="F42" i="48" l="1"/>
  <c r="F41" i="48"/>
  <c r="J17" i="48" l="1"/>
  <c r="Q39" i="48" s="1"/>
  <c r="R39" i="48" s="1"/>
  <c r="J16" i="48"/>
  <c r="Q37" i="48" s="1"/>
  <c r="R37" i="48" s="1"/>
  <c r="J15" i="48"/>
  <c r="Q35" i="48" s="1"/>
  <c r="R35" i="48" s="1"/>
  <c r="J14" i="48"/>
  <c r="Q33" i="48" s="1"/>
  <c r="R33" i="48" s="1"/>
  <c r="J13" i="48"/>
  <c r="Q31" i="48" s="1"/>
  <c r="R31" i="48" s="1"/>
  <c r="J12" i="48"/>
  <c r="Q29" i="48" s="1"/>
  <c r="R29" i="48" s="1"/>
  <c r="K16" i="48" l="1"/>
  <c r="G37" i="48" s="1"/>
  <c r="H37" i="48" s="1"/>
  <c r="J9" i="48" l="1"/>
  <c r="Q23" i="48" s="1"/>
  <c r="K10" i="48"/>
  <c r="G25" i="48" s="1"/>
  <c r="H25" i="48" s="1"/>
  <c r="K15" i="48"/>
  <c r="G35" i="48" s="1"/>
  <c r="H35" i="48" s="1"/>
  <c r="K9" i="48"/>
  <c r="G23" i="48" s="1"/>
  <c r="K12" i="48"/>
  <c r="G29" i="48" s="1"/>
  <c r="H29" i="48" s="1"/>
  <c r="K11" i="48"/>
  <c r="G27" i="48" l="1"/>
  <c r="H27" i="48" s="1"/>
  <c r="H23" i="48"/>
  <c r="R23" i="48"/>
  <c r="K14" i="48"/>
  <c r="G33" i="48" s="1"/>
  <c r="H33" i="48" s="1"/>
  <c r="K18" i="48" l="1"/>
  <c r="K20" i="48" s="1"/>
  <c r="K17" i="48"/>
  <c r="G39" i="48" s="1"/>
  <c r="H39" i="48" s="1"/>
  <c r="K13" i="48"/>
  <c r="G31" i="48" s="1"/>
  <c r="G41" i="48" s="1"/>
  <c r="H31" i="48" l="1"/>
  <c r="H41" i="48" s="1"/>
  <c r="J10" i="48"/>
  <c r="Q25" i="48" s="1"/>
  <c r="J11" i="48"/>
  <c r="R27" i="48" s="1"/>
  <c r="R25" i="48" l="1"/>
  <c r="R41" i="48" s="1"/>
  <c r="Q41" i="48"/>
  <c r="J18" i="48"/>
  <c r="E18" i="48" l="1"/>
</calcChain>
</file>

<file path=xl/sharedStrings.xml><?xml version="1.0" encoding="utf-8"?>
<sst xmlns="http://schemas.openxmlformats.org/spreadsheetml/2006/main" count="234" uniqueCount="62">
  <si>
    <t>iš viso</t>
  </si>
  <si>
    <t>iš PSDF</t>
  </si>
  <si>
    <t>Pajamos</t>
  </si>
  <si>
    <t>–</t>
  </si>
  <si>
    <t>Per vienus metus gautinos sumos</t>
  </si>
  <si>
    <t>Universiteto ligoninės</t>
  </si>
  <si>
    <t>Rajono ligoninės</t>
  </si>
  <si>
    <t>Pirminės sveikatos priežiūros centrai</t>
  </si>
  <si>
    <t>Slaugos ir palaikomojo gydymo ligoninės</t>
  </si>
  <si>
    <t>Respublikos ligoninės</t>
  </si>
  <si>
    <t>Viešosios ASPĮ iš viso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</si>
  <si>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</si>
  <si>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</si>
  <si>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</si>
  <si>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</si>
  <si>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</si>
  <si>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</si>
  <si>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</si>
  <si>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</si>
  <si>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</si>
  <si>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 xml:space="preserve">Sąnaudos </t>
  </si>
  <si>
    <t>Finansinis rezultatas</t>
  </si>
  <si>
    <t>Pinigai ir pinigų ekvivalentai iš viso</t>
  </si>
  <si>
    <t>Ataskaitinio laikotarpio duomenys (nuo metų pradžios)</t>
  </si>
  <si>
    <t>Priklausomybės ligų centrai</t>
  </si>
  <si>
    <t>Iš viso (viešosios ir privačios ASPĮ):</t>
  </si>
  <si>
    <t xml:space="preserve">Privačios ASPĮ </t>
  </si>
  <si>
    <t>ASPĮ grupės</t>
  </si>
  <si>
    <t xml:space="preserve"> Skaičius</t>
  </si>
  <si>
    <t>Rezultatas</t>
  </si>
  <si>
    <t>Skaičius</t>
  </si>
  <si>
    <t>Proc.</t>
  </si>
  <si>
    <t>teigiamas</t>
  </si>
  <si>
    <t>neigiamas</t>
  </si>
  <si>
    <t xml:space="preserve">Eil. Nr. </t>
  </si>
  <si>
    <t>X</t>
  </si>
  <si>
    <t>Eurais</t>
  </si>
  <si>
    <t>Viešosios ASPĮ</t>
  </si>
  <si>
    <t>Asmens sveikatos priežiūros įstaigų grupės</t>
  </si>
  <si>
    <t xml:space="preserve">Regiono ligoninės </t>
  </si>
  <si>
    <t xml:space="preserve">Poliklinikos </t>
  </si>
  <si>
    <t xml:space="preserve">Greitosios medicinos pagalbos stotys </t>
  </si>
  <si>
    <t xml:space="preserve">Rajono ligoninės </t>
  </si>
  <si>
    <t xml:space="preserve">Slaugos ir palaikomojo gydymo ligoninės </t>
  </si>
  <si>
    <t>LNSS ASPĮ FINANSINĖS VEIKLOS ATASKAITŲ SUVESTINĖ</t>
  </si>
  <si>
    <t>už suteiktas mokamas paslaugas</t>
  </si>
  <si>
    <t>kai sumoka fizin.asmenys</t>
  </si>
  <si>
    <t>kai sumoka juridin. asmenys</t>
  </si>
  <si>
    <t>Turtas</t>
  </si>
  <si>
    <t>I Universiteto ligoninės</t>
  </si>
  <si>
    <t>II Respublikos ligoninės</t>
  </si>
  <si>
    <t xml:space="preserve">III Regiono ligoninės </t>
  </si>
  <si>
    <t xml:space="preserve">IV Rajono ligoninės </t>
  </si>
  <si>
    <t xml:space="preserve">V Poliklinikos </t>
  </si>
  <si>
    <t>VI GMPS</t>
  </si>
  <si>
    <t>VII PSPC</t>
  </si>
  <si>
    <t>VIII Slaugos ir palaikomojo gydymo ligoninės iš viso</t>
  </si>
  <si>
    <t>IX Priklausomybės ligų centrai</t>
  </si>
  <si>
    <t>Įsipareigojimai</t>
  </si>
  <si>
    <t>Pagal 2020 m. gruodžio 31 d. duomenis</t>
  </si>
  <si>
    <t>LNSS ASPĮ 2020 m.  finansiniai rezultatai (PSDF biudžeto lėšos)</t>
  </si>
  <si>
    <t>LNSS ASPĮ 2020 m. finansiniai rezultatai (lėšos „Iš viso“)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</si>
</sst>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-427]General"/>
  </numFmts>
  <fonts count="26" x14ac:knownFonts="1"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name val="Times New Roman"/>
      <family val="2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2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i/>
      <sz val="12"/>
      <color theme="1"/>
      <name val="Times New Roman"/>
      <family val="2"/>
      <charset val="186"/>
    </font>
    <font>
      <b/>
      <sz val="12"/>
      <color theme="1"/>
      <name val="Times New Roman"/>
      <family val="2"/>
      <charset val="186"/>
    </font>
    <font>
      <b/>
      <i/>
      <sz val="12"/>
      <color theme="1"/>
      <name val="Times New Roman"/>
      <family val="2"/>
      <charset val="186"/>
    </font>
    <font>
      <b/>
      <sz val="12"/>
      <name val="Times New Roman"/>
      <family val="2"/>
      <charset val="186"/>
    </font>
    <font>
      <sz val="12"/>
      <color rgb="FF00B05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rgb="FF00B05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6" fillId="0" borderId="0"/>
    <xf numFmtId="0" fontId="10" fillId="0" borderId="0"/>
    <xf numFmtId="0" fontId="4" fillId="0" borderId="0"/>
    <xf numFmtId="0" fontId="6" fillId="0" borderId="0"/>
    <xf numFmtId="0" fontId="9" fillId="0" borderId="0"/>
    <xf numFmtId="165" fontId="11" fillId="0" borderId="0"/>
    <xf numFmtId="165" fontId="11" fillId="0" borderId="0"/>
    <xf numFmtId="0" fontId="9" fillId="0" borderId="0"/>
    <xf numFmtId="0" fontId="9" fillId="0" borderId="0"/>
    <xf numFmtId="0" fontId="12" fillId="0" borderId="0"/>
    <xf numFmtId="0" fontId="1" fillId="0" borderId="0"/>
  </cellStyleXfs>
  <cellXfs count="156">
    <xf numFmtId="0" fontId="0" fillId="0" borderId="0" xfId="0"/>
    <xf numFmtId="0" fontId="0" fillId="3" borderId="0" xfId="0" applyFill="1" applyAlignment="1">
      <alignment horizontal="center" vertical="center"/>
    </xf>
    <xf numFmtId="0" fontId="0" fillId="3" borderId="0" xfId="0" applyFill="1"/>
    <xf numFmtId="0" fontId="13" fillId="3" borderId="0" xfId="0" applyFont="1" applyFill="1" applyAlignment="1">
      <alignment horizontal="left" vertical="center"/>
    </xf>
    <xf numFmtId="1" fontId="15" fillId="3" borderId="1" xfId="0" applyNumberFormat="1" applyFont="1" applyFill="1" applyBorder="1" applyAlignment="1">
      <alignment horizontal="center" vertical="center"/>
    </xf>
    <xf numFmtId="1" fontId="15" fillId="3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/>
    </xf>
    <xf numFmtId="1" fontId="15" fillId="3" borderId="0" xfId="0" applyNumberFormat="1" applyFont="1" applyFill="1"/>
    <xf numFmtId="0" fontId="14" fillId="3" borderId="1" xfId="0" applyFont="1" applyFill="1" applyBorder="1" applyAlignment="1">
      <alignment horizontal="center" vertical="center"/>
    </xf>
    <xf numFmtId="0" fontId="14" fillId="3" borderId="0" xfId="0" applyFont="1" applyFill="1"/>
    <xf numFmtId="3" fontId="0" fillId="3" borderId="1" xfId="0" applyNumberForma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3" fontId="14" fillId="3" borderId="1" xfId="0" applyNumberFormat="1" applyFont="1" applyFill="1" applyBorder="1" applyAlignment="1">
      <alignment horizontal="right" vertical="center"/>
    </xf>
    <xf numFmtId="3" fontId="14" fillId="2" borderId="1" xfId="0" applyNumberFormat="1" applyFont="1" applyFill="1" applyBorder="1" applyAlignment="1">
      <alignment horizontal="right" vertical="center"/>
    </xf>
    <xf numFmtId="3" fontId="16" fillId="3" borderId="1" xfId="0" applyNumberFormat="1" applyFont="1" applyFill="1" applyBorder="1" applyAlignment="1">
      <alignment horizontal="right" vertical="center"/>
    </xf>
    <xf numFmtId="3" fontId="0" fillId="3" borderId="0" xfId="0" applyNumberFormat="1" applyFill="1"/>
    <xf numFmtId="3" fontId="5" fillId="0" borderId="1" xfId="0" applyNumberFormat="1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/>
    </xf>
    <xf numFmtId="9" fontId="17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9" fontId="18" fillId="0" borderId="1" xfId="0" applyNumberFormat="1" applyFont="1" applyBorder="1" applyAlignment="1">
      <alignment horizontal="center"/>
    </xf>
    <xf numFmtId="3" fontId="19" fillId="4" borderId="1" xfId="0" applyNumberFormat="1" applyFont="1" applyFill="1" applyBorder="1" applyAlignment="1">
      <alignment horizontal="center"/>
    </xf>
    <xf numFmtId="9" fontId="19" fillId="4" borderId="1" xfId="0" applyNumberFormat="1" applyFont="1" applyFill="1" applyBorder="1" applyAlignment="1">
      <alignment horizontal="center"/>
    </xf>
    <xf numFmtId="3" fontId="20" fillId="4" borderId="1" xfId="0" applyNumberFormat="1" applyFont="1" applyFill="1" applyBorder="1" applyAlignment="1">
      <alignment horizontal="center"/>
    </xf>
    <xf numFmtId="9" fontId="20" fillId="4" borderId="1" xfId="0" applyNumberFormat="1" applyFont="1" applyFill="1" applyBorder="1" applyAlignment="1">
      <alignment horizontal="center"/>
    </xf>
    <xf numFmtId="1" fontId="15" fillId="3" borderId="3" xfId="0" applyNumberFormat="1" applyFont="1" applyFill="1" applyBorder="1" applyAlignment="1">
      <alignment horizontal="center" vertical="center"/>
    </xf>
    <xf numFmtId="1" fontId="15" fillId="3" borderId="4" xfId="0" applyNumberFormat="1" applyFont="1" applyFill="1" applyBorder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1" fontId="15" fillId="3" borderId="0" xfId="0" applyNumberFormat="1" applyFont="1" applyFill="1" applyAlignment="1">
      <alignment horizontal="center" vertical="center"/>
    </xf>
    <xf numFmtId="3" fontId="3" fillId="3" borderId="0" xfId="0" applyNumberFormat="1" applyFont="1" applyFill="1" applyAlignment="1">
      <alignment horizontal="right" vertical="center"/>
    </xf>
    <xf numFmtId="0" fontId="0" fillId="3" borderId="0" xfId="0" applyFill="1" applyAlignment="1">
      <alignment horizontal="right"/>
    </xf>
    <xf numFmtId="3" fontId="14" fillId="3" borderId="0" xfId="0" applyNumberFormat="1" applyFont="1" applyFill="1" applyAlignment="1">
      <alignment horizontal="right" vertical="center"/>
    </xf>
    <xf numFmtId="3" fontId="5" fillId="3" borderId="1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3" fontId="18" fillId="3" borderId="0" xfId="0" applyNumberFormat="1" applyFont="1" applyFill="1" applyAlignment="1">
      <alignment vertical="center" shrinkToFit="1"/>
    </xf>
    <xf numFmtId="3" fontId="18" fillId="3" borderId="0" xfId="0" applyNumberFormat="1" applyFont="1" applyFill="1" applyAlignment="1">
      <alignment horizontal="right"/>
    </xf>
    <xf numFmtId="4" fontId="18" fillId="3" borderId="0" xfId="0" applyNumberFormat="1" applyFont="1" applyFill="1"/>
    <xf numFmtId="0" fontId="18" fillId="3" borderId="0" xfId="0" applyFont="1" applyFill="1"/>
    <xf numFmtId="0" fontId="18" fillId="3" borderId="0" xfId="0" applyFont="1" applyFill="1" applyAlignment="1">
      <alignment horizontal="right"/>
    </xf>
    <xf numFmtId="3" fontId="5" fillId="3" borderId="1" xfId="0" applyNumberFormat="1" applyFont="1" applyFill="1" applyBorder="1" applyAlignment="1">
      <alignment vertical="center" shrinkToFit="1"/>
    </xf>
    <xf numFmtId="3" fontId="5" fillId="2" borderId="1" xfId="0" applyNumberFormat="1" applyFont="1" applyFill="1" applyBorder="1" applyAlignment="1">
      <alignment vertical="center" shrinkToFit="1"/>
    </xf>
    <xf numFmtId="3" fontId="5" fillId="3" borderId="3" xfId="0" applyNumberFormat="1" applyFont="1" applyFill="1" applyBorder="1" applyAlignment="1">
      <alignment vertical="center" shrinkToFit="1"/>
    </xf>
    <xf numFmtId="0" fontId="7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right"/>
    </xf>
    <xf numFmtId="0" fontId="5" fillId="3" borderId="0" xfId="0" applyFont="1" applyFill="1"/>
    <xf numFmtId="0" fontId="7" fillId="3" borderId="0" xfId="0" applyFont="1" applyFill="1"/>
    <xf numFmtId="0" fontId="7" fillId="3" borderId="1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left" vertical="center" wrapText="1"/>
    </xf>
    <xf numFmtId="3" fontId="5" fillId="3" borderId="1" xfId="1" applyNumberFormat="1" applyFont="1" applyFill="1" applyBorder="1" applyAlignment="1">
      <alignment vertical="center" shrinkToFit="1"/>
    </xf>
    <xf numFmtId="0" fontId="5" fillId="3" borderId="0" xfId="1" applyFont="1" applyFill="1" applyAlignment="1">
      <alignment horizontal="right"/>
    </xf>
    <xf numFmtId="0" fontId="5" fillId="3" borderId="0" xfId="1" applyFont="1" applyFill="1"/>
    <xf numFmtId="3" fontId="7" fillId="3" borderId="0" xfId="0" applyNumberFormat="1" applyFont="1" applyFill="1" applyAlignment="1">
      <alignment horizontal="right"/>
    </xf>
    <xf numFmtId="9" fontId="17" fillId="4" borderId="1" xfId="0" applyNumberFormat="1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13" fillId="3" borderId="0" xfId="0" applyNumberFormat="1" applyFont="1" applyFill="1" applyAlignment="1">
      <alignment horizontal="center" vertical="center"/>
    </xf>
    <xf numFmtId="1" fontId="13" fillId="3" borderId="0" xfId="0" applyNumberFormat="1" applyFont="1" applyFill="1"/>
    <xf numFmtId="3" fontId="25" fillId="3" borderId="1" xfId="0" applyNumberFormat="1" applyFont="1" applyFill="1" applyBorder="1" applyAlignment="1">
      <alignment vertical="center" shrinkToFit="1"/>
    </xf>
    <xf numFmtId="3" fontId="25" fillId="3" borderId="1" xfId="1" applyNumberFormat="1" applyFont="1" applyFill="1" applyBorder="1" applyAlignment="1">
      <alignment vertical="center" shrinkToFit="1"/>
    </xf>
    <xf numFmtId="0" fontId="7" fillId="3" borderId="1" xfId="0" applyFont="1" applyFill="1" applyBorder="1" applyAlignment="1">
      <alignment horizontal="left" vertical="center"/>
    </xf>
    <xf numFmtId="3" fontId="17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 wrapText="1"/>
    </xf>
    <xf numFmtId="3" fontId="5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3" fontId="17" fillId="3" borderId="0" xfId="0" applyNumberFormat="1" applyFont="1" applyFill="1" applyAlignment="1">
      <alignment horizontal="center"/>
    </xf>
    <xf numFmtId="3" fontId="18" fillId="3" borderId="0" xfId="0" applyNumberFormat="1" applyFont="1" applyFill="1" applyAlignment="1">
      <alignment horizontal="center"/>
    </xf>
    <xf numFmtId="3" fontId="19" fillId="3" borderId="0" xfId="0" applyNumberFormat="1" applyFont="1" applyFill="1" applyAlignment="1">
      <alignment horizontal="center"/>
    </xf>
    <xf numFmtId="3" fontId="20" fillId="3" borderId="0" xfId="0" applyNumberFormat="1" applyFont="1" applyFill="1" applyAlignment="1">
      <alignment horizontal="center"/>
    </xf>
    <xf numFmtId="3" fontId="5" fillId="3" borderId="9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9" fontId="17" fillId="0" borderId="1" xfId="0" applyNumberFormat="1" applyFont="1" applyBorder="1" applyAlignment="1">
      <alignment horizontal="center" vertical="center"/>
    </xf>
    <xf numFmtId="3" fontId="19" fillId="4" borderId="1" xfId="0" applyNumberFormat="1" applyFont="1" applyFill="1" applyBorder="1" applyAlignment="1">
      <alignment horizontal="center" vertical="center"/>
    </xf>
    <xf numFmtId="3" fontId="20" fillId="4" borderId="1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3" fontId="5" fillId="5" borderId="1" xfId="0" applyNumberFormat="1" applyFont="1" applyFill="1" applyBorder="1" applyAlignment="1">
      <alignment vertical="center" shrinkToFit="1"/>
    </xf>
    <xf numFmtId="3" fontId="25" fillId="5" borderId="1" xfId="0" applyNumberFormat="1" applyFont="1" applyFill="1" applyBorder="1" applyAlignment="1">
      <alignment vertical="center" shrinkToFit="1"/>
    </xf>
    <xf numFmtId="3" fontId="0" fillId="0" borderId="9" xfId="0" applyNumberFormat="1" applyBorder="1" applyAlignment="1">
      <alignment horizontal="center"/>
    </xf>
    <xf numFmtId="3" fontId="7" fillId="4" borderId="1" xfId="0" applyNumberFormat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vertical="center" shrinkToFit="1"/>
    </xf>
    <xf numFmtId="3" fontId="19" fillId="4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16" fillId="4" borderId="6" xfId="0" applyFont="1" applyFill="1" applyBorder="1" applyAlignment="1">
      <alignment horizontal="left" vertical="center"/>
    </xf>
    <xf numFmtId="0" fontId="16" fillId="4" borderId="5" xfId="0" applyFont="1" applyFill="1" applyBorder="1" applyAlignment="1">
      <alignment horizontal="left" vertical="center"/>
    </xf>
    <xf numFmtId="0" fontId="16" fillId="4" borderId="6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3" fontId="7" fillId="4" borderId="6" xfId="0" applyNumberFormat="1" applyFont="1" applyFill="1" applyBorder="1" applyAlignment="1">
      <alignment horizontal="center" vertical="center"/>
    </xf>
    <xf numFmtId="3" fontId="7" fillId="4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19" fillId="2" borderId="6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textRotation="90"/>
    </xf>
    <xf numFmtId="0" fontId="0" fillId="3" borderId="8" xfId="0" applyFill="1" applyBorder="1" applyAlignment="1">
      <alignment horizontal="center" vertical="center" textRotation="90"/>
    </xf>
    <xf numFmtId="164" fontId="3" fillId="3" borderId="6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3" fontId="5" fillId="3" borderId="6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3" fontId="17" fillId="3" borderId="0" xfId="0" applyNumberFormat="1" applyFont="1" applyFill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3" fontId="19" fillId="3" borderId="0" xfId="0" applyNumberFormat="1" applyFont="1" applyFill="1" applyAlignment="1">
      <alignment horizontal="center" vertic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2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3" fontId="17" fillId="2" borderId="6" xfId="0" applyNumberFormat="1" applyFont="1" applyFill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/>
    </xf>
  </cellXfs>
  <cellStyles count="16">
    <cellStyle name="Excel Built-in Normal" xfId="9" xr:uid="{00000000-0005-0000-0000-000000000000}"/>
    <cellStyle name="Excel Built-in Normal 1" xfId="10" xr:uid="{00000000-0005-0000-0000-000001000000}"/>
    <cellStyle name="Excel Built-in Normal 2" xfId="11" xr:uid="{00000000-0005-0000-0000-000002000000}"/>
    <cellStyle name="Įprastas" xfId="0" builtinId="0"/>
    <cellStyle name="Įprastas 2" xfId="2" xr:uid="{00000000-0005-0000-0000-000004000000}"/>
    <cellStyle name="Įprastas 2 2" xfId="15" xr:uid="{00000000-0005-0000-0000-000005000000}"/>
    <cellStyle name="Įprastas 3" xfId="3" xr:uid="{00000000-0005-0000-0000-000006000000}"/>
    <cellStyle name="Įprastas 4" xfId="4" xr:uid="{00000000-0005-0000-0000-000007000000}"/>
    <cellStyle name="Įprastas 5" xfId="1" xr:uid="{00000000-0005-0000-0000-000008000000}"/>
    <cellStyle name="Įprastas 6" xfId="5" xr:uid="{00000000-0005-0000-0000-000009000000}"/>
    <cellStyle name="Įprastas 7" xfId="6" xr:uid="{00000000-0005-0000-0000-00000A000000}"/>
    <cellStyle name="Įprastas 8" xfId="12" xr:uid="{00000000-0005-0000-0000-00000B000000}"/>
    <cellStyle name="Įprastas 9" xfId="14" xr:uid="{00000000-0005-0000-0000-00000C000000}"/>
    <cellStyle name="Normal 2" xfId="8" xr:uid="{00000000-0005-0000-0000-00000D000000}"/>
    <cellStyle name="Normal_Sheet1" xfId="13" xr:uid="{00000000-0005-0000-0000-00000E000000}"/>
    <cellStyle name="Paprastas_for 3-AL" xfId="7" xr:uid="{00000000-0005-0000-0000-00000F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D9F1"/>
      <color rgb="FFD8E4BC"/>
      <color rgb="FF95B3D7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%20m.%20LNSS%20ASP&#302;%20gaunam&#371;%20PSDF%20biud&#382;eto%20l&#279;&#353;&#371;%20panaudoji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vestinė"/>
    </sheetNames>
    <sheetDataSet>
      <sheetData sheetId="0">
        <row r="11">
          <cell r="M11">
            <v>-2135431</v>
          </cell>
          <cell r="N11">
            <v>-625710</v>
          </cell>
        </row>
        <row r="12">
          <cell r="M12">
            <v>-283059</v>
          </cell>
          <cell r="N12">
            <v>-176188</v>
          </cell>
        </row>
        <row r="30">
          <cell r="N30">
            <v>-591142</v>
          </cell>
        </row>
        <row r="33">
          <cell r="N33">
            <v>-94622</v>
          </cell>
        </row>
        <row r="41">
          <cell r="M41">
            <v>-129674</v>
          </cell>
          <cell r="N41">
            <v>-236309</v>
          </cell>
        </row>
        <row r="43">
          <cell r="M43">
            <v>-208721.75</v>
          </cell>
          <cell r="N43">
            <v>-199463</v>
          </cell>
        </row>
        <row r="44">
          <cell r="M44">
            <v>-374059</v>
          </cell>
          <cell r="N44">
            <v>-316225</v>
          </cell>
        </row>
        <row r="47">
          <cell r="M47">
            <v>-202140</v>
          </cell>
          <cell r="N47">
            <v>-200522</v>
          </cell>
        </row>
        <row r="52">
          <cell r="M52">
            <v>-43755</v>
          </cell>
          <cell r="N52">
            <v>-96424</v>
          </cell>
        </row>
        <row r="68">
          <cell r="M68">
            <v>-287174</v>
          </cell>
          <cell r="N68">
            <v>-251652</v>
          </cell>
        </row>
        <row r="72">
          <cell r="M72">
            <v>-72847</v>
          </cell>
          <cell r="N72">
            <v>-71326</v>
          </cell>
        </row>
        <row r="74">
          <cell r="M74">
            <v>-240501</v>
          </cell>
          <cell r="N74">
            <v>-237290</v>
          </cell>
        </row>
        <row r="78">
          <cell r="M78">
            <v>-191206</v>
          </cell>
          <cell r="N78">
            <v>-157404</v>
          </cell>
        </row>
        <row r="79">
          <cell r="M79">
            <v>-81535</v>
          </cell>
          <cell r="N79">
            <v>-81946</v>
          </cell>
        </row>
        <row r="81">
          <cell r="M81">
            <v>-105452</v>
          </cell>
          <cell r="N81">
            <v>-105174</v>
          </cell>
        </row>
        <row r="82">
          <cell r="M82">
            <v>-229164</v>
          </cell>
          <cell r="N82">
            <v>-402990</v>
          </cell>
        </row>
        <row r="83">
          <cell r="M83">
            <v>-94053</v>
          </cell>
          <cell r="N83">
            <v>-93845</v>
          </cell>
        </row>
        <row r="85">
          <cell r="N85">
            <v>-269903</v>
          </cell>
        </row>
        <row r="86">
          <cell r="M86">
            <v>-342507</v>
          </cell>
          <cell r="N86">
            <v>-321783</v>
          </cell>
        </row>
        <row r="90">
          <cell r="M90">
            <v>-182323</v>
          </cell>
          <cell r="N90">
            <v>-187289</v>
          </cell>
        </row>
        <row r="91">
          <cell r="M91">
            <v>-32448</v>
          </cell>
          <cell r="N91">
            <v>-50422</v>
          </cell>
        </row>
        <row r="101">
          <cell r="M101">
            <v>-40467</v>
          </cell>
          <cell r="N101">
            <v>-136585</v>
          </cell>
        </row>
        <row r="102">
          <cell r="N102">
            <v>-195199</v>
          </cell>
        </row>
        <row r="104">
          <cell r="M104">
            <v>-262378</v>
          </cell>
          <cell r="N104">
            <v>-255135</v>
          </cell>
        </row>
        <row r="106">
          <cell r="N106">
            <v>-63852</v>
          </cell>
        </row>
        <row r="108">
          <cell r="M108">
            <v>-18641</v>
          </cell>
          <cell r="N108">
            <v>-36125</v>
          </cell>
        </row>
        <row r="115">
          <cell r="N115">
            <v>-62085</v>
          </cell>
        </row>
        <row r="117">
          <cell r="N117">
            <v>-35580</v>
          </cell>
        </row>
        <row r="127">
          <cell r="N127">
            <v>-89826</v>
          </cell>
        </row>
        <row r="128">
          <cell r="M128">
            <v>-1199</v>
          </cell>
          <cell r="N128">
            <v>-7133</v>
          </cell>
        </row>
        <row r="130">
          <cell r="N130">
            <v>-390</v>
          </cell>
        </row>
        <row r="141">
          <cell r="M141">
            <v>-26009</v>
          </cell>
          <cell r="N141">
            <v>-42045</v>
          </cell>
        </row>
        <row r="145">
          <cell r="M145">
            <v>-4918</v>
          </cell>
        </row>
        <row r="152">
          <cell r="M152">
            <v>-14064</v>
          </cell>
          <cell r="N152">
            <v>-12607</v>
          </cell>
        </row>
        <row r="154">
          <cell r="M154">
            <v>-203878</v>
          </cell>
          <cell r="N154">
            <v>-224779</v>
          </cell>
        </row>
        <row r="155">
          <cell r="M155">
            <v>-51411</v>
          </cell>
        </row>
        <row r="165">
          <cell r="M165">
            <v>-1264</v>
          </cell>
          <cell r="N165">
            <v>-1264</v>
          </cell>
        </row>
        <row r="176">
          <cell r="M176">
            <v>-6316</v>
          </cell>
          <cell r="N176">
            <v>-13763</v>
          </cell>
        </row>
        <row r="195">
          <cell r="M195">
            <v>-3320</v>
          </cell>
        </row>
        <row r="202">
          <cell r="N202">
            <v>-1201</v>
          </cell>
        </row>
        <row r="211">
          <cell r="M211">
            <v>-10240</v>
          </cell>
          <cell r="N211">
            <v>-10240</v>
          </cell>
        </row>
        <row r="212">
          <cell r="M212">
            <v>-96025</v>
          </cell>
          <cell r="N212">
            <v>-83782.532799999695</v>
          </cell>
        </row>
        <row r="213">
          <cell r="N213">
            <v>-2401</v>
          </cell>
        </row>
        <row r="217">
          <cell r="N217">
            <v>-17277.330000000016</v>
          </cell>
        </row>
        <row r="218">
          <cell r="N218">
            <v>-3276.8999999999942</v>
          </cell>
        </row>
        <row r="223">
          <cell r="M223">
            <v>-75487</v>
          </cell>
          <cell r="N223">
            <v>-75487</v>
          </cell>
        </row>
        <row r="227">
          <cell r="M227">
            <v>-35251</v>
          </cell>
          <cell r="N227">
            <v>-40969</v>
          </cell>
        </row>
        <row r="233">
          <cell r="M233">
            <v>-74583</v>
          </cell>
          <cell r="N233">
            <v>-111874</v>
          </cell>
        </row>
        <row r="234">
          <cell r="N234">
            <v>-26123</v>
          </cell>
        </row>
        <row r="239">
          <cell r="M239">
            <v>-61127</v>
          </cell>
          <cell r="N239">
            <v>-66947</v>
          </cell>
        </row>
        <row r="240">
          <cell r="M240">
            <v>-99817</v>
          </cell>
          <cell r="N240">
            <v>-95815</v>
          </cell>
        </row>
        <row r="243">
          <cell r="M243">
            <v>-134182</v>
          </cell>
          <cell r="N243">
            <v>-117790</v>
          </cell>
        </row>
        <row r="245">
          <cell r="M245">
            <v>-33226</v>
          </cell>
          <cell r="N245">
            <v>-42900</v>
          </cell>
        </row>
        <row r="247">
          <cell r="N247">
            <v>-39893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2:AE43"/>
  <sheetViews>
    <sheetView zoomScale="75" zoomScaleNormal="75" zoomScaleSheetLayoutView="80" workbookViewId="0">
      <selection sqref="A1:XFD1048576"/>
    </sheetView>
  </sheetViews>
  <sheetFormatPr defaultColWidth="9" defaultRowHeight="15.6" x14ac:dyDescent="0.3"/>
  <cols>
    <col min="1" max="1" width="5.3984375" style="1" customWidth="1"/>
    <col min="2" max="2" width="33.5" style="2" customWidth="1"/>
    <col min="3" max="3" width="13.8984375" style="2" customWidth="1"/>
    <col min="4" max="4" width="13.19921875" style="2" customWidth="1"/>
    <col min="5" max="5" width="12.09765625" style="2" customWidth="1"/>
    <col min="6" max="6" width="12.59765625" style="2" customWidth="1"/>
    <col min="7" max="7" width="12.09765625" style="2" customWidth="1"/>
    <col min="8" max="8" width="14.19921875" style="2" customWidth="1"/>
    <col min="9" max="9" width="14.09765625" style="2" customWidth="1"/>
    <col min="10" max="10" width="10.59765625" style="2" customWidth="1"/>
    <col min="11" max="11" width="11.19921875" style="2" customWidth="1"/>
    <col min="12" max="12" width="12.19921875" style="2" customWidth="1"/>
    <col min="13" max="13" width="12.09765625" style="2" customWidth="1"/>
    <col min="14" max="14" width="12.59765625" style="2" customWidth="1"/>
    <col min="15" max="15" width="13.59765625" style="2" customWidth="1"/>
    <col min="16" max="16" width="12.19921875" style="2" customWidth="1"/>
    <col min="17" max="17" width="12.09765625" style="2" customWidth="1"/>
    <col min="18" max="18" width="11.59765625" style="2" customWidth="1"/>
    <col min="19" max="19" width="12.19921875" style="2" customWidth="1"/>
    <col min="20" max="20" width="11.09765625" style="2" customWidth="1"/>
    <col min="21" max="21" width="10" style="2" customWidth="1"/>
    <col min="22" max="22" width="10.19921875" style="2" customWidth="1"/>
    <col min="23" max="23" width="12.5" style="2" customWidth="1"/>
    <col min="24" max="25" width="9" style="2" customWidth="1"/>
    <col min="26" max="26" width="12.3984375" style="2" customWidth="1"/>
    <col min="27" max="32" width="9" style="2"/>
    <col min="33" max="33" width="11.8984375" style="2" bestFit="1" customWidth="1"/>
    <col min="34" max="16384" width="9" style="2"/>
  </cols>
  <sheetData>
    <row r="2" spans="1:31" ht="20.25" customHeight="1" x14ac:dyDescent="0.3">
      <c r="A2" s="108" t="s">
        <v>44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31" ht="20.25" customHeight="1" x14ac:dyDescent="0.3">
      <c r="B3" s="106" t="s">
        <v>59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1:31" ht="18" customHeight="1" x14ac:dyDescent="0.3">
      <c r="A4" s="111" t="s">
        <v>23</v>
      </c>
      <c r="B4" s="111"/>
      <c r="C4" s="111"/>
      <c r="D4" s="3"/>
    </row>
    <row r="5" spans="1:31" ht="29.25" customHeight="1" x14ac:dyDescent="0.3">
      <c r="A5" s="125" t="s">
        <v>34</v>
      </c>
      <c r="B5" s="123" t="s">
        <v>38</v>
      </c>
      <c r="C5" s="113" t="s">
        <v>2</v>
      </c>
      <c r="D5" s="115"/>
      <c r="E5" s="115"/>
      <c r="F5" s="119"/>
      <c r="G5" s="120"/>
      <c r="H5" s="110" t="s">
        <v>20</v>
      </c>
      <c r="I5" s="110"/>
      <c r="J5" s="112" t="s">
        <v>21</v>
      </c>
      <c r="K5" s="112"/>
      <c r="L5" s="110" t="s">
        <v>48</v>
      </c>
      <c r="M5" s="110"/>
      <c r="N5" s="113" t="s">
        <v>4</v>
      </c>
      <c r="O5" s="114"/>
      <c r="P5" s="113" t="s">
        <v>22</v>
      </c>
      <c r="Q5" s="115"/>
      <c r="R5" s="110" t="s">
        <v>58</v>
      </c>
      <c r="S5" s="110"/>
      <c r="T5" s="67"/>
    </row>
    <row r="6" spans="1:31" ht="45" customHeight="1" x14ac:dyDescent="0.3">
      <c r="A6" s="126"/>
      <c r="B6" s="124"/>
      <c r="C6" s="121" t="s">
        <v>0</v>
      </c>
      <c r="D6" s="121" t="s">
        <v>1</v>
      </c>
      <c r="E6" s="116" t="s">
        <v>45</v>
      </c>
      <c r="F6" s="117"/>
      <c r="G6" s="118"/>
      <c r="H6" s="121" t="s">
        <v>0</v>
      </c>
      <c r="I6" s="127" t="s">
        <v>1</v>
      </c>
      <c r="J6" s="104" t="s">
        <v>0</v>
      </c>
      <c r="K6" s="142" t="s">
        <v>1</v>
      </c>
      <c r="L6" s="121" t="s">
        <v>0</v>
      </c>
      <c r="M6" s="127" t="s">
        <v>1</v>
      </c>
      <c r="N6" s="121" t="s">
        <v>0</v>
      </c>
      <c r="O6" s="127" t="s">
        <v>1</v>
      </c>
      <c r="P6" s="121" t="s">
        <v>0</v>
      </c>
      <c r="Q6" s="127" t="s">
        <v>1</v>
      </c>
      <c r="R6" s="121" t="s">
        <v>0</v>
      </c>
      <c r="S6" s="127" t="s">
        <v>1</v>
      </c>
      <c r="T6" s="28"/>
    </row>
    <row r="7" spans="1:31" s="59" customFormat="1" ht="54.75" customHeight="1" x14ac:dyDescent="0.3">
      <c r="A7" s="105"/>
      <c r="B7" s="122"/>
      <c r="C7" s="105"/>
      <c r="D7" s="122"/>
      <c r="E7" s="57" t="s">
        <v>0</v>
      </c>
      <c r="F7" s="56" t="s">
        <v>46</v>
      </c>
      <c r="G7" s="56" t="s">
        <v>47</v>
      </c>
      <c r="H7" s="105"/>
      <c r="I7" s="122"/>
      <c r="J7" s="105"/>
      <c r="K7" s="105"/>
      <c r="L7" s="122"/>
      <c r="M7" s="105"/>
      <c r="N7" s="122"/>
      <c r="O7" s="105"/>
      <c r="P7" s="122"/>
      <c r="Q7" s="105"/>
      <c r="R7" s="122"/>
      <c r="S7" s="105"/>
      <c r="T7" s="58"/>
    </row>
    <row r="8" spans="1:31" s="7" customFormat="1" ht="16.5" customHeight="1" x14ac:dyDescent="0.35">
      <c r="A8" s="4"/>
      <c r="B8" s="27"/>
      <c r="C8" s="4"/>
      <c r="D8" s="5"/>
      <c r="E8" s="54"/>
      <c r="F8" s="55"/>
      <c r="G8" s="55"/>
      <c r="H8" s="4"/>
      <c r="I8" s="5"/>
      <c r="J8" s="6"/>
      <c r="K8" s="6"/>
      <c r="L8" s="5"/>
      <c r="M8" s="4"/>
      <c r="N8" s="5"/>
      <c r="O8" s="4"/>
      <c r="P8" s="5"/>
      <c r="Q8" s="26"/>
      <c r="R8" s="5"/>
      <c r="S8" s="4"/>
      <c r="T8" s="29"/>
    </row>
    <row r="9" spans="1:31" s="38" customFormat="1" x14ac:dyDescent="0.3">
      <c r="A9" s="43" t="s">
        <v>11</v>
      </c>
      <c r="B9" s="34" t="s">
        <v>5</v>
      </c>
      <c r="C9" s="40">
        <v>529444685</v>
      </c>
      <c r="D9" s="40">
        <v>418416259</v>
      </c>
      <c r="E9" s="40">
        <f t="shared" ref="E9:E17" si="0">F9+G9</f>
        <v>8520272</v>
      </c>
      <c r="F9" s="60">
        <v>5152848</v>
      </c>
      <c r="G9" s="60">
        <v>3367424</v>
      </c>
      <c r="H9" s="40">
        <v>528572402</v>
      </c>
      <c r="I9" s="40">
        <v>416562743</v>
      </c>
      <c r="J9" s="41">
        <f>C9-H9</f>
        <v>872283</v>
      </c>
      <c r="K9" s="41">
        <f>D9-I9</f>
        <v>1853516</v>
      </c>
      <c r="L9" s="40">
        <v>267632366</v>
      </c>
      <c r="M9" s="40">
        <v>136289788</v>
      </c>
      <c r="N9" s="40">
        <v>47292866</v>
      </c>
      <c r="O9" s="40">
        <v>37675182</v>
      </c>
      <c r="P9" s="40">
        <v>47138326</v>
      </c>
      <c r="Q9" s="42">
        <v>31673338</v>
      </c>
      <c r="R9" s="40">
        <v>53076406</v>
      </c>
      <c r="S9" s="40">
        <v>47815678</v>
      </c>
      <c r="T9" s="35">
        <f>SUM(S9*100/D9)</f>
        <v>11.427777236543765</v>
      </c>
      <c r="U9" s="36"/>
      <c r="V9" s="37"/>
      <c r="W9" s="37"/>
    </row>
    <row r="10" spans="1:31" s="45" customFormat="1" x14ac:dyDescent="0.3">
      <c r="A10" s="43" t="s">
        <v>12</v>
      </c>
      <c r="B10" s="34" t="s">
        <v>9</v>
      </c>
      <c r="C10" s="40">
        <v>518234550.78999996</v>
      </c>
      <c r="D10" s="40">
        <v>467662231</v>
      </c>
      <c r="E10" s="40">
        <f t="shared" si="0"/>
        <v>6866551</v>
      </c>
      <c r="F10" s="60">
        <v>5522284</v>
      </c>
      <c r="G10" s="60">
        <v>1344267</v>
      </c>
      <c r="H10" s="40">
        <v>504050680.41999996</v>
      </c>
      <c r="I10" s="40">
        <v>454783237</v>
      </c>
      <c r="J10" s="41">
        <f t="shared" ref="J10:J18" si="1">C10-H10</f>
        <v>14183870.370000005</v>
      </c>
      <c r="K10" s="41">
        <f t="shared" ref="K10:K19" si="2">D10-I10</f>
        <v>12878994</v>
      </c>
      <c r="L10" s="40">
        <v>255860771</v>
      </c>
      <c r="M10" s="40">
        <v>176650020.12</v>
      </c>
      <c r="N10" s="40">
        <v>56098119</v>
      </c>
      <c r="O10" s="40">
        <v>48591976</v>
      </c>
      <c r="P10" s="40">
        <v>68541541</v>
      </c>
      <c r="Q10" s="42">
        <v>57711341</v>
      </c>
      <c r="R10" s="40">
        <v>63374059</v>
      </c>
      <c r="S10" s="40">
        <v>59479354</v>
      </c>
      <c r="T10" s="35">
        <f t="shared" ref="T10:T18" si="3">SUM(S10*100/D10)</f>
        <v>12.718442939643761</v>
      </c>
      <c r="U10" s="44"/>
    </row>
    <row r="11" spans="1:31" s="38" customFormat="1" x14ac:dyDescent="0.3">
      <c r="A11" s="43" t="s">
        <v>13</v>
      </c>
      <c r="B11" s="34" t="s">
        <v>39</v>
      </c>
      <c r="C11" s="40">
        <v>128207871.25</v>
      </c>
      <c r="D11" s="40">
        <v>114715994</v>
      </c>
      <c r="E11" s="40">
        <f t="shared" si="0"/>
        <v>1278212</v>
      </c>
      <c r="F11" s="60">
        <v>784877</v>
      </c>
      <c r="G11" s="60">
        <v>493335</v>
      </c>
      <c r="H11" s="60">
        <v>128307365</v>
      </c>
      <c r="I11" s="60">
        <v>115079469</v>
      </c>
      <c r="J11" s="41">
        <f t="shared" si="1"/>
        <v>-99493.75</v>
      </c>
      <c r="K11" s="41">
        <f t="shared" si="2"/>
        <v>-363475</v>
      </c>
      <c r="L11" s="40">
        <v>94775914</v>
      </c>
      <c r="M11" s="40">
        <v>37062897</v>
      </c>
      <c r="N11" s="40">
        <v>14127576</v>
      </c>
      <c r="O11" s="40">
        <v>12398532</v>
      </c>
      <c r="P11" s="40">
        <v>7721503</v>
      </c>
      <c r="Q11" s="42">
        <v>6861798</v>
      </c>
      <c r="R11" s="40">
        <v>19724227</v>
      </c>
      <c r="S11" s="40">
        <v>18344862</v>
      </c>
      <c r="T11" s="35">
        <f t="shared" si="3"/>
        <v>15.991546915419658</v>
      </c>
      <c r="U11" s="39"/>
    </row>
    <row r="12" spans="1:31" s="38" customFormat="1" x14ac:dyDescent="0.3">
      <c r="A12" s="43" t="s">
        <v>14</v>
      </c>
      <c r="B12" s="34" t="s">
        <v>6</v>
      </c>
      <c r="C12" s="40">
        <v>153382803</v>
      </c>
      <c r="D12" s="40">
        <v>142330305</v>
      </c>
      <c r="E12" s="40">
        <f t="shared" si="0"/>
        <v>2373280</v>
      </c>
      <c r="F12" s="81">
        <v>1594224</v>
      </c>
      <c r="G12" s="81">
        <v>779056</v>
      </c>
      <c r="H12" s="40">
        <v>151511186</v>
      </c>
      <c r="I12" s="40">
        <v>141139181</v>
      </c>
      <c r="J12" s="41">
        <f t="shared" si="1"/>
        <v>1871617</v>
      </c>
      <c r="K12" s="41">
        <f t="shared" si="2"/>
        <v>1191124</v>
      </c>
      <c r="L12" s="40">
        <v>108753314</v>
      </c>
      <c r="M12" s="40">
        <v>53752475</v>
      </c>
      <c r="N12" s="40">
        <v>15040940</v>
      </c>
      <c r="O12" s="40">
        <v>13897536</v>
      </c>
      <c r="P12" s="40">
        <v>14650781</v>
      </c>
      <c r="Q12" s="42">
        <v>13934490</v>
      </c>
      <c r="R12" s="40">
        <v>19196100</v>
      </c>
      <c r="S12" s="40">
        <v>17455861</v>
      </c>
      <c r="T12" s="35">
        <f t="shared" si="3"/>
        <v>12.264331900363734</v>
      </c>
      <c r="U12" s="39"/>
      <c r="V12" s="37"/>
      <c r="W12" s="37"/>
    </row>
    <row r="13" spans="1:31" s="45" customFormat="1" x14ac:dyDescent="0.3">
      <c r="A13" s="43" t="s">
        <v>15</v>
      </c>
      <c r="B13" s="34" t="s">
        <v>40</v>
      </c>
      <c r="C13" s="40">
        <v>187900233</v>
      </c>
      <c r="D13" s="40">
        <v>158385965</v>
      </c>
      <c r="E13" s="80">
        <f t="shared" si="0"/>
        <v>12349259</v>
      </c>
      <c r="F13" s="81">
        <v>11395731</v>
      </c>
      <c r="G13" s="81">
        <v>953528</v>
      </c>
      <c r="H13" s="40">
        <v>186960739</v>
      </c>
      <c r="I13" s="40">
        <v>158526003</v>
      </c>
      <c r="J13" s="41">
        <f t="shared" si="1"/>
        <v>939494</v>
      </c>
      <c r="K13" s="41">
        <f t="shared" si="2"/>
        <v>-140038</v>
      </c>
      <c r="L13" s="40">
        <v>92325906</v>
      </c>
      <c r="M13" s="40">
        <v>39700396</v>
      </c>
      <c r="N13" s="40">
        <v>14575864</v>
      </c>
      <c r="O13" s="40">
        <v>13549411</v>
      </c>
      <c r="P13" s="40">
        <v>20582489</v>
      </c>
      <c r="Q13" s="42">
        <v>13263560</v>
      </c>
      <c r="R13" s="40">
        <v>15518772</v>
      </c>
      <c r="S13" s="40">
        <v>13035575</v>
      </c>
      <c r="T13" s="35">
        <f t="shared" si="3"/>
        <v>8.2302589121454037</v>
      </c>
      <c r="U13" s="44"/>
      <c r="V13" s="143"/>
      <c r="W13" s="143"/>
    </row>
    <row r="14" spans="1:31" s="45" customFormat="1" ht="17.25" customHeight="1" x14ac:dyDescent="0.3">
      <c r="A14" s="43" t="s">
        <v>16</v>
      </c>
      <c r="B14" s="34" t="s">
        <v>41</v>
      </c>
      <c r="C14" s="40">
        <v>63586213.939999998</v>
      </c>
      <c r="D14" s="40">
        <v>58426943</v>
      </c>
      <c r="E14" s="40">
        <f t="shared" si="0"/>
        <v>913952.94</v>
      </c>
      <c r="F14" s="60">
        <v>87011</v>
      </c>
      <c r="G14" s="60">
        <v>826941.94</v>
      </c>
      <c r="H14" s="40">
        <v>63269802</v>
      </c>
      <c r="I14" s="40">
        <v>58468838</v>
      </c>
      <c r="J14" s="41">
        <f t="shared" si="1"/>
        <v>316411.93999999762</v>
      </c>
      <c r="K14" s="41">
        <f t="shared" si="2"/>
        <v>-41895</v>
      </c>
      <c r="L14" s="40">
        <v>21108443</v>
      </c>
      <c r="M14" s="40">
        <v>15756990</v>
      </c>
      <c r="N14" s="40">
        <v>7050782</v>
      </c>
      <c r="O14" s="40">
        <v>5748621</v>
      </c>
      <c r="P14" s="40">
        <v>4457046</v>
      </c>
      <c r="Q14" s="42">
        <v>2608472</v>
      </c>
      <c r="R14" s="40">
        <v>5392736</v>
      </c>
      <c r="S14" s="40">
        <v>4667862</v>
      </c>
      <c r="T14" s="35">
        <f t="shared" si="3"/>
        <v>7.9892285310905278</v>
      </c>
      <c r="U14" s="44"/>
    </row>
    <row r="15" spans="1:31" s="46" customFormat="1" ht="30.75" customHeight="1" x14ac:dyDescent="0.3">
      <c r="A15" s="43" t="s">
        <v>17</v>
      </c>
      <c r="B15" s="34" t="s">
        <v>7</v>
      </c>
      <c r="C15" s="40">
        <v>173951713.08999997</v>
      </c>
      <c r="D15" s="40">
        <v>150624643.15000001</v>
      </c>
      <c r="E15" s="40">
        <f t="shared" si="0"/>
        <v>9027086.6699999999</v>
      </c>
      <c r="F15" s="60">
        <v>7831773.25</v>
      </c>
      <c r="G15" s="60">
        <v>1195313.42</v>
      </c>
      <c r="H15" s="40">
        <v>171085286.66</v>
      </c>
      <c r="I15" s="40">
        <v>148734575.67279997</v>
      </c>
      <c r="J15" s="41">
        <f t="shared" si="1"/>
        <v>2866426.4299999774</v>
      </c>
      <c r="K15" s="41">
        <f t="shared" si="2"/>
        <v>1890067.4772000313</v>
      </c>
      <c r="L15" s="40">
        <v>97829369.479999989</v>
      </c>
      <c r="M15" s="40">
        <v>48147060.205299996</v>
      </c>
      <c r="N15" s="40">
        <v>15565197.239999998</v>
      </c>
      <c r="O15" s="40">
        <v>13942195.9542</v>
      </c>
      <c r="P15" s="40">
        <v>29120585.82</v>
      </c>
      <c r="Q15" s="42">
        <v>21459612.9212</v>
      </c>
      <c r="R15" s="40">
        <v>15388646.310000001</v>
      </c>
      <c r="S15" s="40">
        <v>13506969.27</v>
      </c>
      <c r="T15" s="35">
        <f t="shared" si="3"/>
        <v>8.9673037476006119</v>
      </c>
      <c r="U15" s="44"/>
      <c r="V15" s="45"/>
      <c r="W15" s="45"/>
      <c r="X15" s="45"/>
      <c r="Y15" s="45"/>
      <c r="Z15" s="45"/>
      <c r="AA15" s="45"/>
      <c r="AB15" s="45"/>
      <c r="AC15" s="45"/>
      <c r="AD15" s="45"/>
      <c r="AE15" s="45"/>
    </row>
    <row r="16" spans="1:31" s="46" customFormat="1" ht="34.5" customHeight="1" x14ac:dyDescent="0.3">
      <c r="A16" s="43" t="s">
        <v>18</v>
      </c>
      <c r="B16" s="34" t="s">
        <v>8</v>
      </c>
      <c r="C16" s="40">
        <v>29380565</v>
      </c>
      <c r="D16" s="40">
        <v>26284897</v>
      </c>
      <c r="E16" s="40">
        <f t="shared" si="0"/>
        <v>474291</v>
      </c>
      <c r="F16" s="60">
        <v>415096</v>
      </c>
      <c r="G16" s="60">
        <v>59195</v>
      </c>
      <c r="H16" s="40">
        <v>28370310</v>
      </c>
      <c r="I16" s="40">
        <v>25442941</v>
      </c>
      <c r="J16" s="41">
        <f t="shared" si="1"/>
        <v>1010255</v>
      </c>
      <c r="K16" s="41">
        <f t="shared" si="2"/>
        <v>841956</v>
      </c>
      <c r="L16" s="40">
        <v>27726400</v>
      </c>
      <c r="M16" s="40">
        <v>11847992</v>
      </c>
      <c r="N16" s="40">
        <v>2630442</v>
      </c>
      <c r="O16" s="40">
        <v>2208305</v>
      </c>
      <c r="P16" s="40">
        <v>5777638</v>
      </c>
      <c r="Q16" s="42">
        <v>5622054</v>
      </c>
      <c r="R16" s="40">
        <v>2515283</v>
      </c>
      <c r="S16" s="40">
        <v>2208219</v>
      </c>
      <c r="T16" s="35">
        <f t="shared" si="3"/>
        <v>8.4010943622872105</v>
      </c>
      <c r="U16" s="44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1:21" s="51" customFormat="1" x14ac:dyDescent="0.3">
      <c r="A17" s="47" t="s">
        <v>19</v>
      </c>
      <c r="B17" s="48" t="s">
        <v>24</v>
      </c>
      <c r="C17" s="49">
        <v>7189825</v>
      </c>
      <c r="D17" s="49">
        <v>1010799</v>
      </c>
      <c r="E17" s="40">
        <f t="shared" si="0"/>
        <v>324967</v>
      </c>
      <c r="F17" s="61">
        <v>251532</v>
      </c>
      <c r="G17" s="61">
        <v>73435</v>
      </c>
      <c r="H17" s="49">
        <v>7116849</v>
      </c>
      <c r="I17" s="49">
        <v>969135</v>
      </c>
      <c r="J17" s="41">
        <f t="shared" si="1"/>
        <v>72976</v>
      </c>
      <c r="K17" s="41">
        <f t="shared" si="2"/>
        <v>41664</v>
      </c>
      <c r="L17" s="40">
        <v>4144981</v>
      </c>
      <c r="M17" s="40">
        <v>269598</v>
      </c>
      <c r="N17" s="40">
        <v>1066891</v>
      </c>
      <c r="O17" s="40">
        <v>242158</v>
      </c>
      <c r="P17" s="40">
        <v>254674</v>
      </c>
      <c r="Q17" s="42">
        <v>1257</v>
      </c>
      <c r="R17" s="40">
        <v>918293</v>
      </c>
      <c r="S17" s="40">
        <v>110576</v>
      </c>
      <c r="T17" s="35">
        <f t="shared" si="3"/>
        <v>10.939464720483498</v>
      </c>
      <c r="U17" s="50"/>
    </row>
    <row r="18" spans="1:21" s="46" customFormat="1" x14ac:dyDescent="0.3">
      <c r="A18" s="43" t="s">
        <v>3</v>
      </c>
      <c r="B18" s="34" t="s">
        <v>10</v>
      </c>
      <c r="C18" s="83">
        <f t="shared" ref="C18:I18" si="4">SUM(C9:C17)</f>
        <v>1791278460.0699999</v>
      </c>
      <c r="D18" s="83">
        <f t="shared" si="4"/>
        <v>1537858036.1500001</v>
      </c>
      <c r="E18" s="83">
        <f t="shared" si="4"/>
        <v>42127871.609999999</v>
      </c>
      <c r="F18" s="83">
        <f t="shared" si="4"/>
        <v>33035376.25</v>
      </c>
      <c r="G18" s="83">
        <f t="shared" si="4"/>
        <v>9092495.3599999994</v>
      </c>
      <c r="H18" s="83">
        <f t="shared" si="4"/>
        <v>1769244620.0800002</v>
      </c>
      <c r="I18" s="83">
        <f t="shared" si="4"/>
        <v>1519706122.6728001</v>
      </c>
      <c r="J18" s="84">
        <f t="shared" si="1"/>
        <v>22033839.989999771</v>
      </c>
      <c r="K18" s="84">
        <f>D18-I18</f>
        <v>18151913.477200031</v>
      </c>
      <c r="L18" s="83">
        <f t="shared" ref="L18:S18" si="5">SUM(L9:L17)</f>
        <v>970157464.48000002</v>
      </c>
      <c r="M18" s="83">
        <f t="shared" si="5"/>
        <v>519477216.32529998</v>
      </c>
      <c r="N18" s="83">
        <f t="shared" si="5"/>
        <v>173448677.24000001</v>
      </c>
      <c r="O18" s="83">
        <f t="shared" si="5"/>
        <v>148253916.9542</v>
      </c>
      <c r="P18" s="83">
        <f t="shared" si="5"/>
        <v>198244583.81999999</v>
      </c>
      <c r="Q18" s="83">
        <f t="shared" si="5"/>
        <v>153135922.92120001</v>
      </c>
      <c r="R18" s="83">
        <f t="shared" si="5"/>
        <v>195104522.31</v>
      </c>
      <c r="S18" s="83">
        <f t="shared" si="5"/>
        <v>176624956.27000001</v>
      </c>
      <c r="T18" s="35">
        <f t="shared" si="3"/>
        <v>11.48512750319772</v>
      </c>
      <c r="U18" s="52"/>
    </row>
    <row r="19" spans="1:21" ht="21" customHeight="1" x14ac:dyDescent="0.3">
      <c r="A19" s="8" t="s">
        <v>35</v>
      </c>
      <c r="B19" s="34" t="s">
        <v>26</v>
      </c>
      <c r="C19" s="10" t="s">
        <v>3</v>
      </c>
      <c r="D19" s="11">
        <v>228291765.24000001</v>
      </c>
      <c r="E19" s="12" t="s">
        <v>3</v>
      </c>
      <c r="F19" s="12" t="s">
        <v>3</v>
      </c>
      <c r="G19" s="12" t="s">
        <v>3</v>
      </c>
      <c r="H19" s="12" t="s">
        <v>3</v>
      </c>
      <c r="I19" s="11">
        <v>201927065.51624548</v>
      </c>
      <c r="J19" s="13" t="s">
        <v>3</v>
      </c>
      <c r="K19" s="41">
        <f t="shared" si="2"/>
        <v>26364699.723754525</v>
      </c>
      <c r="L19" s="14" t="s">
        <v>3</v>
      </c>
      <c r="M19" s="11">
        <v>102317480.72636062</v>
      </c>
      <c r="N19" s="14" t="s">
        <v>3</v>
      </c>
      <c r="O19" s="11">
        <v>18276270.27</v>
      </c>
      <c r="P19" s="14" t="s">
        <v>3</v>
      </c>
      <c r="Q19" s="11">
        <v>35260571.189999998</v>
      </c>
      <c r="R19" s="14" t="s">
        <v>3</v>
      </c>
      <c r="S19" s="11">
        <v>30270806.787548199</v>
      </c>
      <c r="T19" s="30"/>
      <c r="U19" s="31"/>
    </row>
    <row r="20" spans="1:21" s="9" customFormat="1" ht="24" customHeight="1" x14ac:dyDescent="0.3">
      <c r="A20" s="8" t="s">
        <v>3</v>
      </c>
      <c r="B20" s="62" t="s">
        <v>25</v>
      </c>
      <c r="C20" s="12" t="s">
        <v>3</v>
      </c>
      <c r="D20" s="12">
        <f>SUM(D18+D19)</f>
        <v>1766149801.3900001</v>
      </c>
      <c r="E20" s="12" t="s">
        <v>3</v>
      </c>
      <c r="F20" s="12" t="s">
        <v>3</v>
      </c>
      <c r="G20" s="12" t="s">
        <v>3</v>
      </c>
      <c r="H20" s="12" t="s">
        <v>3</v>
      </c>
      <c r="I20" s="12">
        <f>SUM(I18+I19)</f>
        <v>1721633188.1890454</v>
      </c>
      <c r="J20" s="13" t="s">
        <v>3</v>
      </c>
      <c r="K20" s="12">
        <f>SUM(K18+K19)</f>
        <v>44516613.200954556</v>
      </c>
      <c r="L20" s="14" t="s">
        <v>3</v>
      </c>
      <c r="M20" s="12">
        <f>SUM(M18+M19)</f>
        <v>621794697.05166054</v>
      </c>
      <c r="N20" s="14" t="s">
        <v>3</v>
      </c>
      <c r="O20" s="12">
        <f>SUM(O18+O19)</f>
        <v>166530187.22420001</v>
      </c>
      <c r="P20" s="12" t="s">
        <v>3</v>
      </c>
      <c r="Q20" s="12">
        <f>SUM(Q18+Q19)</f>
        <v>188396494.1112</v>
      </c>
      <c r="R20" s="12" t="s">
        <v>3</v>
      </c>
      <c r="S20" s="12">
        <f>SUM(S18+S19)</f>
        <v>206895763.05754822</v>
      </c>
      <c r="T20" s="32"/>
    </row>
    <row r="21" spans="1:21" ht="24" customHeight="1" x14ac:dyDescent="0.3">
      <c r="A21" s="78" t="s">
        <v>60</v>
      </c>
      <c r="B21" s="78"/>
      <c r="C21" s="78"/>
      <c r="D21" s="78"/>
      <c r="E21" s="78"/>
      <c r="F21" s="78"/>
      <c r="G21" s="78"/>
      <c r="H21" s="78"/>
      <c r="I21" s="79"/>
      <c r="J21" s="79"/>
      <c r="K21" s="141" t="s">
        <v>61</v>
      </c>
      <c r="L21" s="109"/>
      <c r="M21" s="109"/>
      <c r="N21" s="109"/>
      <c r="O21" s="109"/>
      <c r="P21" s="109"/>
      <c r="Q21" s="109"/>
      <c r="R21" s="109"/>
      <c r="S21" s="109"/>
      <c r="T21" s="109"/>
    </row>
    <row r="22" spans="1:21" ht="39" customHeight="1" x14ac:dyDescent="0.3">
      <c r="A22" s="128" t="s">
        <v>27</v>
      </c>
      <c r="B22" s="129"/>
      <c r="C22" s="33" t="s">
        <v>28</v>
      </c>
      <c r="D22" s="33" t="s">
        <v>29</v>
      </c>
      <c r="E22" s="33" t="s">
        <v>30</v>
      </c>
      <c r="F22" s="33" t="s">
        <v>31</v>
      </c>
      <c r="G22" s="33" t="s">
        <v>36</v>
      </c>
      <c r="H22" s="17" t="s">
        <v>21</v>
      </c>
      <c r="I22" s="72"/>
      <c r="J22" s="66"/>
      <c r="K22" s="137" t="s">
        <v>27</v>
      </c>
      <c r="L22" s="138"/>
      <c r="M22" s="16" t="s">
        <v>28</v>
      </c>
      <c r="N22" s="16" t="s">
        <v>29</v>
      </c>
      <c r="O22" s="16" t="s">
        <v>28</v>
      </c>
      <c r="P22" s="16" t="s">
        <v>31</v>
      </c>
      <c r="Q22" s="16" t="s">
        <v>36</v>
      </c>
      <c r="R22" s="17" t="s">
        <v>21</v>
      </c>
      <c r="S22" s="66"/>
      <c r="T22" s="65"/>
    </row>
    <row r="23" spans="1:21" ht="15.75" customHeight="1" x14ac:dyDescent="0.3">
      <c r="A23" s="87" t="s">
        <v>11</v>
      </c>
      <c r="B23" s="89" t="s">
        <v>5</v>
      </c>
      <c r="C23" s="91">
        <v>4</v>
      </c>
      <c r="D23" s="18" t="s">
        <v>32</v>
      </c>
      <c r="E23" s="18">
        <v>2</v>
      </c>
      <c r="F23" s="19">
        <f>SUM(E23/C23)</f>
        <v>0.5</v>
      </c>
      <c r="G23" s="18">
        <f>K9-G24</f>
        <v>2655414</v>
      </c>
      <c r="H23" s="101">
        <f>G23+G24</f>
        <v>1853516</v>
      </c>
      <c r="I23" s="82"/>
      <c r="J23" s="74"/>
      <c r="K23" s="139" t="s">
        <v>49</v>
      </c>
      <c r="L23" s="140"/>
      <c r="M23" s="135">
        <v>4</v>
      </c>
      <c r="N23" s="18" t="s">
        <v>32</v>
      </c>
      <c r="O23" s="18">
        <v>2</v>
      </c>
      <c r="P23" s="75">
        <f>SUM(O23/M23)</f>
        <v>0.5</v>
      </c>
      <c r="Q23" s="18">
        <f>J9-Q24</f>
        <v>3290773</v>
      </c>
      <c r="R23" s="151">
        <f>Q23+Q24</f>
        <v>872283</v>
      </c>
      <c r="S23" s="68"/>
      <c r="T23" s="134"/>
    </row>
    <row r="24" spans="1:21" x14ac:dyDescent="0.3">
      <c r="A24" s="88"/>
      <c r="B24" s="90"/>
      <c r="C24" s="92"/>
      <c r="D24" s="20" t="s">
        <v>33</v>
      </c>
      <c r="E24" s="20">
        <v>2</v>
      </c>
      <c r="F24" s="21">
        <v>0.5</v>
      </c>
      <c r="G24" s="20">
        <f>SUM([1]suvestinė!$N$11+[1]suvestinė!$N$12)</f>
        <v>-801898</v>
      </c>
      <c r="H24" s="102"/>
      <c r="I24" s="73"/>
      <c r="J24" s="74"/>
      <c r="K24" s="140"/>
      <c r="L24" s="140"/>
      <c r="M24" s="136"/>
      <c r="N24" s="20" t="s">
        <v>33</v>
      </c>
      <c r="O24" s="20">
        <v>2</v>
      </c>
      <c r="P24" s="21">
        <v>0.5</v>
      </c>
      <c r="Q24" s="20">
        <f>SUM([1]suvestinė!$M$11+[1]suvestinė!$M$12)</f>
        <v>-2418490</v>
      </c>
      <c r="R24" s="152"/>
      <c r="S24" s="69"/>
      <c r="T24" s="134"/>
    </row>
    <row r="25" spans="1:21" ht="15.75" customHeight="1" x14ac:dyDescent="0.3">
      <c r="A25" s="87" t="s">
        <v>12</v>
      </c>
      <c r="B25" s="89" t="s">
        <v>9</v>
      </c>
      <c r="C25" s="91">
        <v>20</v>
      </c>
      <c r="D25" s="18" t="s">
        <v>32</v>
      </c>
      <c r="E25" s="18">
        <v>18</v>
      </c>
      <c r="F25" s="19">
        <f t="shared" ref="F25" si="6">SUM(E25/C25)</f>
        <v>0.9</v>
      </c>
      <c r="G25" s="18">
        <f>K10-G26</f>
        <v>13564758</v>
      </c>
      <c r="H25" s="101">
        <f t="shared" ref="H25" si="7">G25+G26</f>
        <v>12878994</v>
      </c>
      <c r="I25" s="73"/>
      <c r="J25" s="74"/>
      <c r="K25" s="139" t="s">
        <v>50</v>
      </c>
      <c r="L25" s="140"/>
      <c r="M25" s="135">
        <v>20</v>
      </c>
      <c r="N25" s="18" t="s">
        <v>32</v>
      </c>
      <c r="O25" s="63">
        <v>19</v>
      </c>
      <c r="P25" s="19">
        <f>SUM(O25/M25)</f>
        <v>0.95</v>
      </c>
      <c r="Q25" s="18">
        <f>J10-Q26</f>
        <v>14792275.370000005</v>
      </c>
      <c r="R25" s="151">
        <f t="shared" ref="R25" si="8">Q25+Q26</f>
        <v>14183870.370000005</v>
      </c>
      <c r="S25" s="68"/>
      <c r="T25" s="134"/>
    </row>
    <row r="26" spans="1:21" x14ac:dyDescent="0.3">
      <c r="A26" s="88"/>
      <c r="B26" s="90"/>
      <c r="C26" s="92"/>
      <c r="D26" s="20" t="s">
        <v>33</v>
      </c>
      <c r="E26" s="20">
        <v>2</v>
      </c>
      <c r="F26" s="21">
        <f>SUM(E26/C25)</f>
        <v>0.1</v>
      </c>
      <c r="G26" s="20">
        <f>SUM([1]suvestinė!$N$30+[1]suvestinė!$N$33)</f>
        <v>-685764</v>
      </c>
      <c r="H26" s="102"/>
      <c r="I26" s="73"/>
      <c r="J26" s="74"/>
      <c r="K26" s="140"/>
      <c r="L26" s="140"/>
      <c r="M26" s="136"/>
      <c r="N26" s="20" t="s">
        <v>33</v>
      </c>
      <c r="O26" s="64">
        <v>1</v>
      </c>
      <c r="P26" s="21">
        <f>SUM(O26/M25)</f>
        <v>0.05</v>
      </c>
      <c r="Q26" s="20">
        <v>-608405</v>
      </c>
      <c r="R26" s="152"/>
      <c r="S26" s="69"/>
      <c r="T26" s="134"/>
    </row>
    <row r="27" spans="1:21" ht="15.75" customHeight="1" x14ac:dyDescent="0.3">
      <c r="A27" s="87" t="s">
        <v>13</v>
      </c>
      <c r="B27" s="89" t="s">
        <v>39</v>
      </c>
      <c r="C27" s="91">
        <v>11</v>
      </c>
      <c r="D27" s="18" t="s">
        <v>32</v>
      </c>
      <c r="E27" s="18">
        <v>7</v>
      </c>
      <c r="F27" s="19">
        <f>SUM(E27/C27)</f>
        <v>0.63636363636363635</v>
      </c>
      <c r="G27" s="18">
        <f>SUM(K11-G28)</f>
        <v>589044</v>
      </c>
      <c r="H27" s="101">
        <f t="shared" ref="H27" si="9">G27+G28</f>
        <v>-363475</v>
      </c>
      <c r="I27" s="73"/>
      <c r="J27" s="74"/>
      <c r="K27" s="139" t="s">
        <v>51</v>
      </c>
      <c r="L27" s="140"/>
      <c r="M27" s="135">
        <v>11</v>
      </c>
      <c r="N27" s="18" t="s">
        <v>32</v>
      </c>
      <c r="O27" s="63">
        <v>7</v>
      </c>
      <c r="P27" s="19">
        <f>SUM(O27/M27)</f>
        <v>0.63636363636363635</v>
      </c>
      <c r="Q27" s="18">
        <f>SUM(J11-Q28)</f>
        <v>815101</v>
      </c>
      <c r="R27" s="151">
        <f t="shared" ref="R27" si="10">Q27+Q28</f>
        <v>-99493.75</v>
      </c>
      <c r="S27" s="68"/>
      <c r="T27" s="134"/>
    </row>
    <row r="28" spans="1:21" x14ac:dyDescent="0.3">
      <c r="A28" s="88"/>
      <c r="B28" s="90"/>
      <c r="C28" s="92"/>
      <c r="D28" s="20" t="s">
        <v>33</v>
      </c>
      <c r="E28" s="20">
        <v>4</v>
      </c>
      <c r="F28" s="21">
        <f t="shared" ref="F28:F42" si="11">SUM(E28/C27)</f>
        <v>0.36363636363636365</v>
      </c>
      <c r="G28" s="20">
        <f>SUM([1]suvestinė!$N$41+[1]suvestinė!$N$43+[1]suvestinė!$N$44+[1]suvestinė!$N$47)</f>
        <v>-952519</v>
      </c>
      <c r="H28" s="102"/>
      <c r="I28" s="73"/>
      <c r="J28" s="74"/>
      <c r="K28" s="140"/>
      <c r="L28" s="140"/>
      <c r="M28" s="136"/>
      <c r="N28" s="20" t="s">
        <v>33</v>
      </c>
      <c r="O28" s="64">
        <v>4</v>
      </c>
      <c r="P28" s="21">
        <f>SUM(O28/M27)</f>
        <v>0.36363636363636365</v>
      </c>
      <c r="Q28" s="20">
        <f>SUM([1]suvestinė!$M$41+[1]suvestinė!$M$43+[1]suvestinė!$M$44+[1]suvestinė!$M$47)</f>
        <v>-914594.75</v>
      </c>
      <c r="R28" s="152"/>
      <c r="S28" s="69"/>
      <c r="T28" s="134"/>
    </row>
    <row r="29" spans="1:21" ht="15.75" customHeight="1" x14ac:dyDescent="0.3">
      <c r="A29" s="87" t="s">
        <v>14</v>
      </c>
      <c r="B29" s="89" t="s">
        <v>42</v>
      </c>
      <c r="C29" s="91">
        <v>35</v>
      </c>
      <c r="D29" s="18" t="s">
        <v>32</v>
      </c>
      <c r="E29" s="18">
        <v>26</v>
      </c>
      <c r="F29" s="19">
        <f>SUM(E29/C29)</f>
        <v>0.74285714285714288</v>
      </c>
      <c r="G29" s="18">
        <f>K12-G30</f>
        <v>2689175</v>
      </c>
      <c r="H29" s="101">
        <f t="shared" ref="H29" si="12">G29+G30</f>
        <v>1191124</v>
      </c>
      <c r="I29" s="73"/>
      <c r="J29" s="74"/>
      <c r="K29" s="139" t="s">
        <v>52</v>
      </c>
      <c r="L29" s="140"/>
      <c r="M29" s="135">
        <v>35</v>
      </c>
      <c r="N29" s="18" t="s">
        <v>32</v>
      </c>
      <c r="O29" s="63">
        <v>26</v>
      </c>
      <c r="P29" s="19">
        <f>SUM(O29/M29)</f>
        <v>0.74285714285714288</v>
      </c>
      <c r="Q29" s="18">
        <f>J12-Q30</f>
        <v>3217304</v>
      </c>
      <c r="R29" s="151">
        <f t="shared" ref="R29" si="13">Q29+Q30</f>
        <v>1871617</v>
      </c>
      <c r="S29" s="68"/>
      <c r="T29" s="134"/>
    </row>
    <row r="30" spans="1:21" x14ac:dyDescent="0.3">
      <c r="A30" s="88"/>
      <c r="B30" s="90"/>
      <c r="C30" s="92"/>
      <c r="D30" s="20" t="s">
        <v>33</v>
      </c>
      <c r="E30" s="20">
        <v>9</v>
      </c>
      <c r="F30" s="21">
        <f t="shared" si="11"/>
        <v>0.25714285714285712</v>
      </c>
      <c r="G30" s="20">
        <f>SUM([1]suvestinė!$N$52+[1]suvestinė!$N$68+[1]suvestinė!$N$72+[1]suvestinė!$N$74+[1]suvestinė!$N$78+[1]suvestinė!$N$79+[1]suvestinė!$N$81+[1]suvestinė!$N$82+[1]suvestinė!$N$83)</f>
        <v>-1498051</v>
      </c>
      <c r="H30" s="102"/>
      <c r="I30" s="73"/>
      <c r="J30" s="74"/>
      <c r="K30" s="140"/>
      <c r="L30" s="140"/>
      <c r="M30" s="136"/>
      <c r="N30" s="20" t="s">
        <v>33</v>
      </c>
      <c r="O30" s="64">
        <v>9</v>
      </c>
      <c r="P30" s="21">
        <f>SUM(O30/M29)</f>
        <v>0.25714285714285712</v>
      </c>
      <c r="Q30" s="20">
        <f>SUM([1]suvestinė!$M$52+[1]suvestinė!$M$68+[1]suvestinė!$M$72+[1]suvestinė!$M$74+[1]suvestinė!$M$78+[1]suvestinė!$M$79+[1]suvestinė!$M$81+[1]suvestinė!$M$82+[1]suvestinė!$M$83)</f>
        <v>-1345687</v>
      </c>
      <c r="R30" s="152"/>
      <c r="S30" s="69"/>
      <c r="T30" s="134"/>
    </row>
    <row r="31" spans="1:21" ht="15.75" customHeight="1" x14ac:dyDescent="0.3">
      <c r="A31" s="87" t="s">
        <v>15</v>
      </c>
      <c r="B31" s="89" t="s">
        <v>40</v>
      </c>
      <c r="C31" s="91">
        <v>18</v>
      </c>
      <c r="D31" s="18" t="s">
        <v>32</v>
      </c>
      <c r="E31" s="18">
        <v>12</v>
      </c>
      <c r="F31" s="19">
        <f>SUM(E31/C31)</f>
        <v>0.66666666666666663</v>
      </c>
      <c r="G31" s="18">
        <f>K13-G32</f>
        <v>1021143</v>
      </c>
      <c r="H31" s="101">
        <f t="shared" ref="H31" si="14">G31+G32</f>
        <v>-140038</v>
      </c>
      <c r="I31" s="73"/>
      <c r="J31" s="74"/>
      <c r="K31" s="154" t="s">
        <v>53</v>
      </c>
      <c r="L31" s="155"/>
      <c r="M31" s="135">
        <v>18</v>
      </c>
      <c r="N31" s="18" t="s">
        <v>32</v>
      </c>
      <c r="O31" s="63">
        <v>14</v>
      </c>
      <c r="P31" s="19">
        <f>SUM(O31/M31)</f>
        <v>0.77777777777777779</v>
      </c>
      <c r="Q31" s="18">
        <f>J13-Q32</f>
        <v>1537239</v>
      </c>
      <c r="R31" s="151">
        <f t="shared" ref="R31" si="15">Q31+Q32</f>
        <v>939494</v>
      </c>
      <c r="S31" s="68"/>
      <c r="T31" s="134"/>
    </row>
    <row r="32" spans="1:21" x14ac:dyDescent="0.3">
      <c r="A32" s="88"/>
      <c r="B32" s="90"/>
      <c r="C32" s="92"/>
      <c r="D32" s="20" t="s">
        <v>33</v>
      </c>
      <c r="E32" s="20">
        <v>6</v>
      </c>
      <c r="F32" s="21">
        <f t="shared" si="11"/>
        <v>0.33333333333333331</v>
      </c>
      <c r="G32" s="20">
        <f>SUM([1]suvestinė!$N$85+[1]suvestinė!$N$86+[1]suvestinė!$N$90+[1]suvestinė!$N$91+[1]suvestinė!$N$101+[1]suvestinė!$N$102)</f>
        <v>-1161181</v>
      </c>
      <c r="H32" s="102"/>
      <c r="I32" s="73"/>
      <c r="J32" s="74"/>
      <c r="K32" s="155"/>
      <c r="L32" s="155"/>
      <c r="M32" s="136"/>
      <c r="N32" s="20" t="s">
        <v>33</v>
      </c>
      <c r="O32" s="64">
        <v>4</v>
      </c>
      <c r="P32" s="21">
        <f>SUM(O32/M31)</f>
        <v>0.22222222222222221</v>
      </c>
      <c r="Q32" s="20">
        <f>SUM([1]suvestinė!$M$86+[1]suvestinė!$M$90+[1]suvestinė!$M$91+[1]suvestinė!$M$101)</f>
        <v>-597745</v>
      </c>
      <c r="R32" s="152"/>
      <c r="S32" s="69"/>
      <c r="T32" s="134"/>
    </row>
    <row r="33" spans="1:20" ht="15.75" customHeight="1" x14ac:dyDescent="0.3">
      <c r="A33" s="87" t="s">
        <v>16</v>
      </c>
      <c r="B33" s="89" t="s">
        <v>41</v>
      </c>
      <c r="C33" s="91">
        <v>18</v>
      </c>
      <c r="D33" s="18" t="s">
        <v>32</v>
      </c>
      <c r="E33" s="18">
        <v>13</v>
      </c>
      <c r="F33" s="19">
        <f>SUM(E33/C33)</f>
        <v>0.72222222222222221</v>
      </c>
      <c r="G33" s="18">
        <f>K14-G34</f>
        <v>410882</v>
      </c>
      <c r="H33" s="101">
        <f t="shared" ref="H33" si="16">G33+G34</f>
        <v>-41895</v>
      </c>
      <c r="I33" s="73"/>
      <c r="J33" s="74"/>
      <c r="K33" s="154" t="s">
        <v>54</v>
      </c>
      <c r="L33" s="155"/>
      <c r="M33" s="135">
        <v>18</v>
      </c>
      <c r="N33" s="18" t="s">
        <v>32</v>
      </c>
      <c r="O33" s="63">
        <v>16</v>
      </c>
      <c r="P33" s="19">
        <f>SUM(O33/M33)</f>
        <v>0.88888888888888884</v>
      </c>
      <c r="Q33" s="18">
        <f>J14-Q34</f>
        <v>597430.93999999762</v>
      </c>
      <c r="R33" s="151">
        <f t="shared" ref="R33" si="17">Q33+Q34</f>
        <v>316411.93999999762</v>
      </c>
      <c r="S33" s="68"/>
      <c r="T33" s="134"/>
    </row>
    <row r="34" spans="1:20" x14ac:dyDescent="0.3">
      <c r="A34" s="88"/>
      <c r="B34" s="90"/>
      <c r="C34" s="92"/>
      <c r="D34" s="20" t="s">
        <v>33</v>
      </c>
      <c r="E34" s="20">
        <v>5</v>
      </c>
      <c r="F34" s="21">
        <f t="shared" si="11"/>
        <v>0.27777777777777779</v>
      </c>
      <c r="G34" s="20">
        <f>SUM([1]suvestinė!$N$104+[1]suvestinė!$N$106+[1]suvestinė!$N$108+[1]suvestinė!$N$115+[1]suvestinė!$N$117)</f>
        <v>-452777</v>
      </c>
      <c r="H34" s="103"/>
      <c r="I34" s="73"/>
      <c r="J34" s="74"/>
      <c r="K34" s="155"/>
      <c r="L34" s="155"/>
      <c r="M34" s="136"/>
      <c r="N34" s="20" t="s">
        <v>33</v>
      </c>
      <c r="O34" s="64">
        <v>2</v>
      </c>
      <c r="P34" s="21">
        <f>SUM(O34/M33)</f>
        <v>0.1111111111111111</v>
      </c>
      <c r="Q34" s="20">
        <f>SUM([1]suvestinė!$M$104+[1]suvestinė!$M$108)</f>
        <v>-281019</v>
      </c>
      <c r="R34" s="152"/>
      <c r="S34" s="69"/>
      <c r="T34" s="134"/>
    </row>
    <row r="35" spans="1:20" ht="15.75" customHeight="1" x14ac:dyDescent="0.3">
      <c r="A35" s="99" t="s">
        <v>17</v>
      </c>
      <c r="B35" s="130" t="s">
        <v>7</v>
      </c>
      <c r="C35" s="91">
        <v>125</v>
      </c>
      <c r="D35" s="18" t="s">
        <v>32</v>
      </c>
      <c r="E35" s="18">
        <v>102</v>
      </c>
      <c r="F35" s="19">
        <f>SUM(E35/C35)</f>
        <v>0.81599999999999995</v>
      </c>
      <c r="G35" s="18">
        <f>K15-G36</f>
        <v>3017851.240000031</v>
      </c>
      <c r="H35" s="101">
        <f t="shared" ref="H35" si="18">G35+G36</f>
        <v>1890067.4772000313</v>
      </c>
      <c r="I35" s="73"/>
      <c r="J35" s="74"/>
      <c r="K35" s="154" t="s">
        <v>55</v>
      </c>
      <c r="L35" s="155"/>
      <c r="M35" s="135">
        <v>125</v>
      </c>
      <c r="N35" s="18" t="s">
        <v>32</v>
      </c>
      <c r="O35" s="63">
        <v>107</v>
      </c>
      <c r="P35" s="19">
        <f>SUM(O35/M35)</f>
        <v>0.85599999999999998</v>
      </c>
      <c r="Q35" s="18">
        <f>J15-Q36</f>
        <v>3798743.4299999774</v>
      </c>
      <c r="R35" s="151">
        <f t="shared" ref="R35" si="19">Q35+Q36</f>
        <v>2866426.4299999774</v>
      </c>
      <c r="S35" s="68"/>
      <c r="T35" s="134"/>
    </row>
    <row r="36" spans="1:20" x14ac:dyDescent="0.3">
      <c r="A36" s="100"/>
      <c r="B36" s="131"/>
      <c r="C36" s="92"/>
      <c r="D36" s="20" t="s">
        <v>33</v>
      </c>
      <c r="E36" s="20">
        <v>23</v>
      </c>
      <c r="F36" s="21">
        <f t="shared" si="11"/>
        <v>0.184</v>
      </c>
      <c r="G36" s="20">
        <f>SUM([1]suvestinė!$N$127+[1]suvestinė!$N$128+[1]suvestinė!$N$130+[1]suvestinė!$N$141+[1]suvestinė!$N$152+[1]suvestinė!$N$154+[1]suvestinė!$N$165+[1]suvestinė!$N$176+[1]suvestinė!$N$202+[1]suvestinė!$N$211+[1]suvestinė!$N$212+[1]suvestinė!$N$213+[1]suvestinė!$N$217+[1]suvestinė!$N$218+[1]suvestinė!$N$223+[1]suvestinė!$N$227+[1]suvestinė!$N$233+[1]suvestinė!$N$234+[1]suvestinė!$N$239+[1]suvestinė!$N$240+[1]suvestinė!$N$243+[1]suvestinė!$N$245+[1]suvestinė!$N$247)</f>
        <v>-1127783.7627999997</v>
      </c>
      <c r="H36" s="102"/>
      <c r="I36" s="73"/>
      <c r="J36" s="74"/>
      <c r="K36" s="155"/>
      <c r="L36" s="155"/>
      <c r="M36" s="136"/>
      <c r="N36" s="20" t="s">
        <v>33</v>
      </c>
      <c r="O36" s="64">
        <v>18</v>
      </c>
      <c r="P36" s="21">
        <f>SUM(O36/M35)</f>
        <v>0.14399999999999999</v>
      </c>
      <c r="Q36" s="20">
        <f>SUM([1]suvestinė!$M$128+[1]suvestinė!$M$141+[1]suvestinė!$M$145+[1]suvestinė!$M$152+[1]suvestinė!$M$154+[1]suvestinė!$M$155+[1]suvestinė!$M$165+[1]suvestinė!$M$176+[1]suvestinė!$M$195+[1]suvestinė!$M$211+[1]suvestinė!$M$212+[1]suvestinė!$M$223+[1]suvestinė!$M$227+[1]suvestinė!$M$233+[1]suvestinė!$M$239+[1]suvestinė!$M$240+[1]suvestinė!$M$243+[1]suvestinė!$M$245)</f>
        <v>-932317</v>
      </c>
      <c r="R36" s="152"/>
      <c r="S36" s="69"/>
      <c r="T36" s="134"/>
    </row>
    <row r="37" spans="1:20" ht="15.75" customHeight="1" x14ac:dyDescent="0.3">
      <c r="A37" s="99" t="s">
        <v>18</v>
      </c>
      <c r="B37" s="130" t="s">
        <v>43</v>
      </c>
      <c r="C37" s="91">
        <v>10</v>
      </c>
      <c r="D37" s="18" t="s">
        <v>32</v>
      </c>
      <c r="E37" s="18">
        <v>9</v>
      </c>
      <c r="F37" s="19">
        <f>SUM(E37/C37)</f>
        <v>0.9</v>
      </c>
      <c r="G37" s="18">
        <f>K16-G38</f>
        <v>863829</v>
      </c>
      <c r="H37" s="101">
        <f t="shared" ref="H37" si="20">G37+G38</f>
        <v>841956</v>
      </c>
      <c r="I37" s="73"/>
      <c r="J37" s="74"/>
      <c r="K37" s="147" t="s">
        <v>56</v>
      </c>
      <c r="L37" s="148"/>
      <c r="M37" s="135">
        <v>10</v>
      </c>
      <c r="N37" s="18" t="s">
        <v>32</v>
      </c>
      <c r="O37" s="63">
        <v>9</v>
      </c>
      <c r="P37" s="19">
        <f>SUM(O37/M37)</f>
        <v>0.9</v>
      </c>
      <c r="Q37" s="18">
        <f>J16-Q38</f>
        <v>1046395</v>
      </c>
      <c r="R37" s="151">
        <f t="shared" ref="R37" si="21">Q37+Q38</f>
        <v>1010255</v>
      </c>
      <c r="S37" s="68"/>
      <c r="T37" s="134"/>
    </row>
    <row r="38" spans="1:20" x14ac:dyDescent="0.3">
      <c r="A38" s="100"/>
      <c r="B38" s="131"/>
      <c r="C38" s="92"/>
      <c r="D38" s="20" t="s">
        <v>33</v>
      </c>
      <c r="E38" s="20">
        <v>1</v>
      </c>
      <c r="F38" s="21">
        <f t="shared" si="11"/>
        <v>0.1</v>
      </c>
      <c r="G38" s="20">
        <v>-21873</v>
      </c>
      <c r="H38" s="102"/>
      <c r="I38" s="73"/>
      <c r="J38" s="74"/>
      <c r="K38" s="148"/>
      <c r="L38" s="148"/>
      <c r="M38" s="136"/>
      <c r="N38" s="20" t="s">
        <v>33</v>
      </c>
      <c r="O38" s="64">
        <v>1</v>
      </c>
      <c r="P38" s="21">
        <f>SUM(O38/M37)</f>
        <v>0.1</v>
      </c>
      <c r="Q38" s="20">
        <v>-36140</v>
      </c>
      <c r="R38" s="152"/>
      <c r="S38" s="69"/>
      <c r="T38" s="134"/>
    </row>
    <row r="39" spans="1:20" ht="15.75" customHeight="1" x14ac:dyDescent="0.3">
      <c r="A39" s="99" t="s">
        <v>19</v>
      </c>
      <c r="B39" s="130" t="s">
        <v>24</v>
      </c>
      <c r="C39" s="132">
        <v>1</v>
      </c>
      <c r="D39" s="18" t="s">
        <v>32</v>
      </c>
      <c r="E39" s="18">
        <v>1</v>
      </c>
      <c r="F39" s="19">
        <f>SUM(E39/C39)</f>
        <v>1</v>
      </c>
      <c r="G39" s="18">
        <f>K17</f>
        <v>41664</v>
      </c>
      <c r="H39" s="101">
        <f t="shared" ref="H39" si="22">G39+G40</f>
        <v>41664</v>
      </c>
      <c r="I39" s="73"/>
      <c r="J39" s="74"/>
      <c r="K39" s="147" t="s">
        <v>57</v>
      </c>
      <c r="L39" s="148"/>
      <c r="M39" s="135">
        <v>1</v>
      </c>
      <c r="N39" s="18" t="s">
        <v>32</v>
      </c>
      <c r="O39" s="63">
        <v>1</v>
      </c>
      <c r="P39" s="19">
        <f>SUM(O39/M39)</f>
        <v>1</v>
      </c>
      <c r="Q39" s="18">
        <f>J17</f>
        <v>72976</v>
      </c>
      <c r="R39" s="151">
        <f t="shared" ref="R39" si="23">Q39+Q40</f>
        <v>72976</v>
      </c>
      <c r="S39" s="68"/>
      <c r="T39" s="134"/>
    </row>
    <row r="40" spans="1:20" x14ac:dyDescent="0.3">
      <c r="A40" s="100"/>
      <c r="B40" s="131"/>
      <c r="C40" s="133"/>
      <c r="D40" s="20" t="s">
        <v>33</v>
      </c>
      <c r="E40" s="20">
        <v>0</v>
      </c>
      <c r="F40" s="21">
        <f t="shared" si="11"/>
        <v>0</v>
      </c>
      <c r="G40" s="20">
        <v>0</v>
      </c>
      <c r="H40" s="102"/>
      <c r="I40" s="73"/>
      <c r="J40" s="74"/>
      <c r="K40" s="148"/>
      <c r="L40" s="148"/>
      <c r="M40" s="136"/>
      <c r="N40" s="20" t="s">
        <v>33</v>
      </c>
      <c r="O40" s="64">
        <v>0</v>
      </c>
      <c r="P40" s="21">
        <f>SUM(O40/M39)</f>
        <v>0</v>
      </c>
      <c r="Q40" s="20">
        <v>0</v>
      </c>
      <c r="R40" s="152"/>
      <c r="S40" s="69"/>
      <c r="T40" s="134"/>
    </row>
    <row r="41" spans="1:20" ht="15.75" customHeight="1" x14ac:dyDescent="0.3">
      <c r="A41" s="93" t="s">
        <v>3</v>
      </c>
      <c r="B41" s="95" t="s">
        <v>37</v>
      </c>
      <c r="C41" s="97">
        <f>SUM(C23+C25+C27+C29+C31+C33+C35+C37+C39)</f>
        <v>242</v>
      </c>
      <c r="D41" s="22" t="s">
        <v>32</v>
      </c>
      <c r="E41" s="22">
        <f>SUM(E23+E25+E27+E29+E31+E33+E35+E37+E39)</f>
        <v>190</v>
      </c>
      <c r="F41" s="53">
        <f>SUM(E41/C41)</f>
        <v>0.78512396694214881</v>
      </c>
      <c r="G41" s="22">
        <f>SUM(G23+G25+G27+G29+G31+G33+G35+G37+G39)</f>
        <v>24853760.240000032</v>
      </c>
      <c r="H41" s="85">
        <f>SUM(H23+H25+H27+H29+H31+H33+H35+H37+H39)</f>
        <v>18151913.477200031</v>
      </c>
      <c r="I41" s="73"/>
      <c r="J41" s="74"/>
      <c r="K41" s="149" t="s">
        <v>37</v>
      </c>
      <c r="L41" s="150"/>
      <c r="M41" s="144">
        <v>242</v>
      </c>
      <c r="N41" s="22" t="s">
        <v>32</v>
      </c>
      <c r="O41" s="76">
        <f>SUM(O23+O25+O27+O29+O31+O33+O35+O37+O39)</f>
        <v>201</v>
      </c>
      <c r="P41" s="23">
        <f>SUM(O41/M41)</f>
        <v>0.83057851239669422</v>
      </c>
      <c r="Q41" s="22">
        <f>SUM(Q23+Q25+Q27+Q29+Q31+Q33+Q35+Q37+Q39)</f>
        <v>29168237.73999998</v>
      </c>
      <c r="R41" s="85">
        <f>SUM(R23:R40)</f>
        <v>22033839.98999998</v>
      </c>
      <c r="S41" s="70"/>
      <c r="T41" s="146"/>
    </row>
    <row r="42" spans="1:20" x14ac:dyDescent="0.3">
      <c r="A42" s="94"/>
      <c r="B42" s="96"/>
      <c r="C42" s="98"/>
      <c r="D42" s="24" t="s">
        <v>33</v>
      </c>
      <c r="E42" s="24">
        <f>SUM(E24+E26+E28+E30+E32+E34+E36+E38+E40)</f>
        <v>52</v>
      </c>
      <c r="F42" s="53">
        <f t="shared" si="11"/>
        <v>0.21487603305785125</v>
      </c>
      <c r="G42" s="24">
        <f>SUM(G24+G26+G28+G30+G32+G34+G36+G38+G40)</f>
        <v>-6701846.7627999997</v>
      </c>
      <c r="H42" s="86"/>
      <c r="I42" s="73"/>
      <c r="J42" s="74"/>
      <c r="K42" s="149"/>
      <c r="L42" s="150"/>
      <c r="M42" s="145"/>
      <c r="N42" s="24" t="s">
        <v>33</v>
      </c>
      <c r="O42" s="77">
        <f>SUM(O24+O26+O28+O30+O32+O34+O36+O38+O40)</f>
        <v>41</v>
      </c>
      <c r="P42" s="25">
        <f>SUM(O42/M41)</f>
        <v>0.16942148760330578</v>
      </c>
      <c r="Q42" s="24">
        <f>SUM(Q24+Q26+Q28+Q30+Q32+Q34+Q36+Q38+Q40)</f>
        <v>-7134397.75</v>
      </c>
      <c r="R42" s="153"/>
      <c r="S42" s="71"/>
      <c r="T42" s="146"/>
    </row>
    <row r="43" spans="1:20" x14ac:dyDescent="0.3">
      <c r="G43" s="15"/>
    </row>
  </sheetData>
  <mergeCells count="111">
    <mergeCell ref="K41:L42"/>
    <mergeCell ref="R23:R24"/>
    <mergeCell ref="R25:R26"/>
    <mergeCell ref="R27:R28"/>
    <mergeCell ref="R29:R30"/>
    <mergeCell ref="R31:R32"/>
    <mergeCell ref="R33:R34"/>
    <mergeCell ref="R35:R36"/>
    <mergeCell ref="R37:R38"/>
    <mergeCell ref="R39:R40"/>
    <mergeCell ref="R41:R42"/>
    <mergeCell ref="K25:L26"/>
    <mergeCell ref="K27:L28"/>
    <mergeCell ref="K29:L30"/>
    <mergeCell ref="K31:L32"/>
    <mergeCell ref="K33:L34"/>
    <mergeCell ref="K35:L36"/>
    <mergeCell ref="K21:T21"/>
    <mergeCell ref="K6:K7"/>
    <mergeCell ref="V13:W13"/>
    <mergeCell ref="M41:M42"/>
    <mergeCell ref="T41:T42"/>
    <mergeCell ref="M39:M40"/>
    <mergeCell ref="T39:T40"/>
    <mergeCell ref="M37:M38"/>
    <mergeCell ref="T37:T38"/>
    <mergeCell ref="M35:M36"/>
    <mergeCell ref="T35:T36"/>
    <mergeCell ref="M33:M34"/>
    <mergeCell ref="T33:T34"/>
    <mergeCell ref="M31:M32"/>
    <mergeCell ref="T31:T32"/>
    <mergeCell ref="M29:M30"/>
    <mergeCell ref="T29:T30"/>
    <mergeCell ref="M27:M28"/>
    <mergeCell ref="T27:T28"/>
    <mergeCell ref="T23:T24"/>
    <mergeCell ref="K37:L38"/>
    <mergeCell ref="K39:L40"/>
    <mergeCell ref="L6:L7"/>
    <mergeCell ref="M6:M7"/>
    <mergeCell ref="A22:B22"/>
    <mergeCell ref="H25:H26"/>
    <mergeCell ref="A35:A36"/>
    <mergeCell ref="A31:A32"/>
    <mergeCell ref="B31:B32"/>
    <mergeCell ref="C31:C32"/>
    <mergeCell ref="B39:B40"/>
    <mergeCell ref="C39:C40"/>
    <mergeCell ref="T25:T26"/>
    <mergeCell ref="M23:M24"/>
    <mergeCell ref="A37:A38"/>
    <mergeCell ref="B37:B38"/>
    <mergeCell ref="C37:C38"/>
    <mergeCell ref="A33:A34"/>
    <mergeCell ref="B33:B34"/>
    <mergeCell ref="C33:C34"/>
    <mergeCell ref="B35:B36"/>
    <mergeCell ref="C35:C36"/>
    <mergeCell ref="H23:H24"/>
    <mergeCell ref="K22:L22"/>
    <mergeCell ref="K23:L24"/>
    <mergeCell ref="M25:M26"/>
    <mergeCell ref="H35:H36"/>
    <mergeCell ref="H37:H38"/>
    <mergeCell ref="J6:J7"/>
    <mergeCell ref="B3:S3"/>
    <mergeCell ref="A2:S2"/>
    <mergeCell ref="H5:I5"/>
    <mergeCell ref="A4:C4"/>
    <mergeCell ref="J5:K5"/>
    <mergeCell ref="L5:M5"/>
    <mergeCell ref="N5:O5"/>
    <mergeCell ref="P5:Q5"/>
    <mergeCell ref="R5:S5"/>
    <mergeCell ref="E6:G6"/>
    <mergeCell ref="C5:G5"/>
    <mergeCell ref="C6:C7"/>
    <mergeCell ref="D6:D7"/>
    <mergeCell ref="B5:B7"/>
    <mergeCell ref="A5:A7"/>
    <mergeCell ref="H6:H7"/>
    <mergeCell ref="I6:I7"/>
    <mergeCell ref="S6:S7"/>
    <mergeCell ref="N6:N7"/>
    <mergeCell ref="O6:O7"/>
    <mergeCell ref="P6:P7"/>
    <mergeCell ref="Q6:Q7"/>
    <mergeCell ref="R6:R7"/>
    <mergeCell ref="H41:H42"/>
    <mergeCell ref="A25:A26"/>
    <mergeCell ref="B25:B26"/>
    <mergeCell ref="C25:C26"/>
    <mergeCell ref="A23:A24"/>
    <mergeCell ref="B23:B24"/>
    <mergeCell ref="C23:C24"/>
    <mergeCell ref="A29:A30"/>
    <mergeCell ref="B29:B30"/>
    <mergeCell ref="C29:C30"/>
    <mergeCell ref="A27:A28"/>
    <mergeCell ref="B27:B28"/>
    <mergeCell ref="C27:C28"/>
    <mergeCell ref="A41:A42"/>
    <mergeCell ref="B41:B42"/>
    <mergeCell ref="C41:C42"/>
    <mergeCell ref="A39:A40"/>
    <mergeCell ref="H39:H40"/>
    <mergeCell ref="H27:H28"/>
    <mergeCell ref="H29:H30"/>
    <mergeCell ref="H31:H32"/>
    <mergeCell ref="H33:H34"/>
  </mergeCells>
  <conditionalFormatting sqref="J14:J18">
    <cfRule type="cellIs" dxfId="10" priority="8" operator="lessThan">
      <formula>0</formula>
    </cfRule>
  </conditionalFormatting>
  <conditionalFormatting sqref="J22">
    <cfRule type="cellIs" dxfId="9" priority="12" operator="lessThan">
      <formula>0</formula>
    </cfRule>
  </conditionalFormatting>
  <conditionalFormatting sqref="J9:K13">
    <cfRule type="cellIs" dxfId="8" priority="10" operator="lessThan">
      <formula>0</formula>
    </cfRule>
  </conditionalFormatting>
  <conditionalFormatting sqref="K14:K19">
    <cfRule type="cellIs" dxfId="7" priority="1" operator="lessThan">
      <formula>0</formula>
    </cfRule>
  </conditionalFormatting>
  <conditionalFormatting sqref="T23:T42">
    <cfRule type="cellIs" dxfId="6" priority="6" operator="lessThan">
      <formula>0</formula>
    </cfRule>
    <cfRule type="cellIs" dxfId="5" priority="11" operator="lessThan">
      <formula>0</formula>
    </cfRule>
  </conditionalFormatting>
  <conditionalFormatting sqref="W13">
    <cfRule type="cellIs" dxfId="4" priority="5" operator="lessThan">
      <formula>0</formula>
    </cfRule>
  </conditionalFormatting>
  <printOptions horizontalCentered="1"/>
  <pageMargins left="0.39370078740157483" right="0.39370078740157483" top="1.7322834645669292" bottom="0.35433070866141736" header="1.299212598425197" footer="0"/>
  <pageSetup paperSize="8" scale="66" pageOrder="overThenDown" orientation="landscape" r:id="rId1"/>
  <headerFooter differentFirst="1">
    <firstHeader xml:space="preserve">&amp;C&amp;11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39E2F-4523-4D02-A973-73CE5F0C0C56}">
  <dimension ref="A2:AE20"/>
  <sheetViews>
    <sheetView tabSelected="1" zoomScale="75" zoomScaleNormal="75" workbookViewId="0">
      <selection activeCell="I22" sqref="I22"/>
    </sheetView>
  </sheetViews>
  <sheetFormatPr defaultColWidth="9" defaultRowHeight="15.6" x14ac:dyDescent="0.3"/>
  <cols>
    <col min="1" max="1" width="5.3984375" style="1" customWidth="1"/>
    <col min="2" max="2" width="33.5" style="2" customWidth="1"/>
    <col min="3" max="3" width="13.8984375" style="2" customWidth="1"/>
    <col min="4" max="4" width="13.19921875" style="2" customWidth="1"/>
    <col min="5" max="5" width="12.09765625" style="2" customWidth="1"/>
    <col min="6" max="6" width="12.59765625" style="2" customWidth="1"/>
    <col min="7" max="7" width="12.09765625" style="2" customWidth="1"/>
    <col min="8" max="8" width="14.19921875" style="2" customWidth="1"/>
    <col min="9" max="9" width="14.09765625" style="2" customWidth="1"/>
    <col min="10" max="10" width="10.59765625" style="2" customWidth="1"/>
    <col min="11" max="11" width="11.19921875" style="2" customWidth="1"/>
    <col min="12" max="12" width="12.19921875" style="2" customWidth="1"/>
    <col min="13" max="13" width="12.09765625" style="2" customWidth="1"/>
    <col min="14" max="14" width="12.59765625" style="2" customWidth="1"/>
    <col min="15" max="15" width="13.59765625" style="2" customWidth="1"/>
    <col min="16" max="16" width="12.19921875" style="2" customWidth="1"/>
    <col min="17" max="17" width="12.09765625" style="2" customWidth="1"/>
    <col min="18" max="18" width="11.59765625" style="2" customWidth="1"/>
    <col min="19" max="19" width="12.19921875" style="2" customWidth="1"/>
    <col min="20" max="20" width="11.09765625" style="2" customWidth="1"/>
    <col min="21" max="21" width="10" style="2" customWidth="1"/>
    <col min="22" max="22" width="10.19921875" style="2" customWidth="1"/>
    <col min="23" max="23" width="12.5" style="2" customWidth="1"/>
    <col min="24" max="25" width="9" style="2"/>
    <col min="26" max="26" width="12.3984375" style="2" customWidth="1"/>
    <col min="27" max="32" width="9" style="2"/>
    <col min="33" max="33" width="11.8984375" style="2" bestFit="1" customWidth="1"/>
    <col min="34" max="16384" width="9" style="2"/>
  </cols>
  <sheetData>
    <row r="2" spans="1:31" ht="20.25" customHeight="1" x14ac:dyDescent="0.3">
      <c r="A2" s="108" t="s">
        <v>44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31" ht="20.25" customHeight="1" x14ac:dyDescent="0.3">
      <c r="B3" s="106" t="s">
        <v>59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1:31" ht="18" customHeight="1" x14ac:dyDescent="0.3">
      <c r="A4" s="111" t="s">
        <v>23</v>
      </c>
      <c r="B4" s="111"/>
      <c r="C4" s="111"/>
      <c r="D4" s="3"/>
    </row>
    <row r="5" spans="1:31" ht="29.25" customHeight="1" x14ac:dyDescent="0.3">
      <c r="A5" s="125" t="s">
        <v>34</v>
      </c>
      <c r="B5" s="123" t="s">
        <v>38</v>
      </c>
      <c r="C5" s="113" t="s">
        <v>2</v>
      </c>
      <c r="D5" s="115"/>
      <c r="E5" s="115"/>
      <c r="F5" s="119"/>
      <c r="G5" s="120"/>
      <c r="H5" s="110" t="s">
        <v>20</v>
      </c>
      <c r="I5" s="110"/>
      <c r="J5" s="112" t="s">
        <v>21</v>
      </c>
      <c r="K5" s="112"/>
      <c r="L5" s="110" t="s">
        <v>48</v>
      </c>
      <c r="M5" s="110"/>
      <c r="N5" s="113" t="s">
        <v>4</v>
      </c>
      <c r="O5" s="114"/>
      <c r="P5" s="113" t="s">
        <v>22</v>
      </c>
      <c r="Q5" s="115"/>
      <c r="R5" s="110" t="s">
        <v>58</v>
      </c>
      <c r="S5" s="110"/>
      <c r="T5" s="67"/>
    </row>
    <row r="6" spans="1:31" ht="45" customHeight="1" x14ac:dyDescent="0.3">
      <c r="A6" s="126"/>
      <c r="B6" s="124"/>
      <c r="C6" s="121" t="s">
        <v>0</v>
      </c>
      <c r="D6" s="121" t="s">
        <v>1</v>
      </c>
      <c r="E6" s="116" t="s">
        <v>45</v>
      </c>
      <c r="F6" s="117"/>
      <c r="G6" s="118"/>
      <c r="H6" s="121" t="s">
        <v>0</v>
      </c>
      <c r="I6" s="127" t="s">
        <v>1</v>
      </c>
      <c r="J6" s="104" t="s">
        <v>0</v>
      </c>
      <c r="K6" s="142" t="s">
        <v>1</v>
      </c>
      <c r="L6" s="121" t="s">
        <v>0</v>
      </c>
      <c r="M6" s="127" t="s">
        <v>1</v>
      </c>
      <c r="N6" s="121" t="s">
        <v>0</v>
      </c>
      <c r="O6" s="127" t="s">
        <v>1</v>
      </c>
      <c r="P6" s="121" t="s">
        <v>0</v>
      </c>
      <c r="Q6" s="127" t="s">
        <v>1</v>
      </c>
      <c r="R6" s="121" t="s">
        <v>0</v>
      </c>
      <c r="S6" s="127" t="s">
        <v>1</v>
      </c>
      <c r="T6" s="28"/>
    </row>
    <row r="7" spans="1:31" s="59" customFormat="1" ht="54.75" customHeight="1" x14ac:dyDescent="0.3">
      <c r="A7" s="105"/>
      <c r="B7" s="122"/>
      <c r="C7" s="105"/>
      <c r="D7" s="122"/>
      <c r="E7" s="57" t="s">
        <v>0</v>
      </c>
      <c r="F7" s="56" t="s">
        <v>46</v>
      </c>
      <c r="G7" s="56" t="s">
        <v>47</v>
      </c>
      <c r="H7" s="105"/>
      <c r="I7" s="122"/>
      <c r="J7" s="105"/>
      <c r="K7" s="105"/>
      <c r="L7" s="122"/>
      <c r="M7" s="105"/>
      <c r="N7" s="122"/>
      <c r="O7" s="105"/>
      <c r="P7" s="122"/>
      <c r="Q7" s="105"/>
      <c r="R7" s="122"/>
      <c r="S7" s="105"/>
      <c r="T7" s="58"/>
    </row>
    <row r="8" spans="1:31" s="7" customFormat="1" ht="16.5" customHeight="1" x14ac:dyDescent="0.35">
      <c r="A8" s="4"/>
      <c r="B8" s="27"/>
      <c r="C8" s="4"/>
      <c r="D8" s="5"/>
      <c r="E8" s="54"/>
      <c r="F8" s="55"/>
      <c r="G8" s="55"/>
      <c r="H8" s="4"/>
      <c r="I8" s="5"/>
      <c r="J8" s="6"/>
      <c r="K8" s="6"/>
      <c r="L8" s="5"/>
      <c r="M8" s="4"/>
      <c r="N8" s="5"/>
      <c r="O8" s="4"/>
      <c r="P8" s="5"/>
      <c r="Q8" s="26"/>
      <c r="R8" s="5"/>
      <c r="S8" s="4"/>
      <c r="T8" s="29"/>
    </row>
    <row r="9" spans="1:31" s="38" customFormat="1" x14ac:dyDescent="0.3">
      <c r="A9" s="43" t="s">
        <v>11</v>
      </c>
      <c r="B9" s="34" t="s">
        <v>5</v>
      </c>
      <c r="C9" s="40">
        <v>529444685</v>
      </c>
      <c r="D9" s="40">
        <v>418416259</v>
      </c>
      <c r="E9" s="40">
        <f t="shared" ref="E9:E17" si="0">F9+G9</f>
        <v>8520272</v>
      </c>
      <c r="F9" s="60">
        <v>5152848</v>
      </c>
      <c r="G9" s="60">
        <v>3367424</v>
      </c>
      <c r="H9" s="40">
        <v>528572402</v>
      </c>
      <c r="I9" s="40">
        <v>416562743</v>
      </c>
      <c r="J9" s="41">
        <f>C9-H9</f>
        <v>872283</v>
      </c>
      <c r="K9" s="41">
        <f>D9-I9</f>
        <v>1853516</v>
      </c>
      <c r="L9" s="40">
        <v>267632366</v>
      </c>
      <c r="M9" s="40">
        <v>136289788</v>
      </c>
      <c r="N9" s="40">
        <v>47292866</v>
      </c>
      <c r="O9" s="40">
        <v>37675182</v>
      </c>
      <c r="P9" s="40">
        <v>47138326</v>
      </c>
      <c r="Q9" s="42">
        <v>31673338</v>
      </c>
      <c r="R9" s="40">
        <v>53076406</v>
      </c>
      <c r="S9" s="40">
        <v>47815678</v>
      </c>
      <c r="T9" s="35"/>
      <c r="U9" s="36"/>
      <c r="V9" s="37"/>
      <c r="W9" s="37"/>
    </row>
    <row r="10" spans="1:31" s="45" customFormat="1" x14ac:dyDescent="0.3">
      <c r="A10" s="43" t="s">
        <v>12</v>
      </c>
      <c r="B10" s="34" t="s">
        <v>9</v>
      </c>
      <c r="C10" s="40">
        <v>518234550.78999996</v>
      </c>
      <c r="D10" s="40">
        <v>467662231</v>
      </c>
      <c r="E10" s="40">
        <f t="shared" si="0"/>
        <v>6866551</v>
      </c>
      <c r="F10" s="60">
        <v>5522284</v>
      </c>
      <c r="G10" s="60">
        <v>1344267</v>
      </c>
      <c r="H10" s="40">
        <v>504050680.41999996</v>
      </c>
      <c r="I10" s="40">
        <v>454783237</v>
      </c>
      <c r="J10" s="41">
        <f t="shared" ref="J10:K19" si="1">C10-H10</f>
        <v>14183870.370000005</v>
      </c>
      <c r="K10" s="41">
        <f t="shared" si="1"/>
        <v>12878994</v>
      </c>
      <c r="L10" s="40">
        <v>255860771</v>
      </c>
      <c r="M10" s="40">
        <v>176650020.12</v>
      </c>
      <c r="N10" s="40">
        <v>56098119</v>
      </c>
      <c r="O10" s="40">
        <v>48591976</v>
      </c>
      <c r="P10" s="40">
        <v>68541541</v>
      </c>
      <c r="Q10" s="42">
        <v>57711341</v>
      </c>
      <c r="R10" s="40">
        <v>63374059</v>
      </c>
      <c r="S10" s="40">
        <v>59479354</v>
      </c>
      <c r="T10" s="35"/>
      <c r="U10" s="44"/>
    </row>
    <row r="11" spans="1:31" s="38" customFormat="1" x14ac:dyDescent="0.3">
      <c r="A11" s="43" t="s">
        <v>13</v>
      </c>
      <c r="B11" s="34" t="s">
        <v>39</v>
      </c>
      <c r="C11" s="40">
        <v>128207871.25</v>
      </c>
      <c r="D11" s="40">
        <v>114715994</v>
      </c>
      <c r="E11" s="40">
        <f t="shared" si="0"/>
        <v>1278212</v>
      </c>
      <c r="F11" s="60">
        <v>784877</v>
      </c>
      <c r="G11" s="60">
        <v>493335</v>
      </c>
      <c r="H11" s="60">
        <v>128307365</v>
      </c>
      <c r="I11" s="60">
        <v>115079469</v>
      </c>
      <c r="J11" s="41">
        <f t="shared" si="1"/>
        <v>-99493.75</v>
      </c>
      <c r="K11" s="41">
        <f t="shared" si="1"/>
        <v>-363475</v>
      </c>
      <c r="L11" s="40">
        <v>94775914</v>
      </c>
      <c r="M11" s="40">
        <v>37062897</v>
      </c>
      <c r="N11" s="40">
        <v>14127576</v>
      </c>
      <c r="O11" s="40">
        <v>12398532</v>
      </c>
      <c r="P11" s="40">
        <v>7721503</v>
      </c>
      <c r="Q11" s="42">
        <v>6861798</v>
      </c>
      <c r="R11" s="40">
        <v>19724227</v>
      </c>
      <c r="S11" s="40">
        <v>18344862</v>
      </c>
      <c r="T11" s="35"/>
      <c r="U11" s="39"/>
    </row>
    <row r="12" spans="1:31" s="38" customFormat="1" x14ac:dyDescent="0.3">
      <c r="A12" s="43" t="s">
        <v>14</v>
      </c>
      <c r="B12" s="34" t="s">
        <v>6</v>
      </c>
      <c r="C12" s="40">
        <v>153382803</v>
      </c>
      <c r="D12" s="40">
        <v>142330305</v>
      </c>
      <c r="E12" s="40">
        <f t="shared" si="0"/>
        <v>2373280</v>
      </c>
      <c r="F12" s="81">
        <v>1594224</v>
      </c>
      <c r="G12" s="81">
        <v>779056</v>
      </c>
      <c r="H12" s="40">
        <v>151511186</v>
      </c>
      <c r="I12" s="40">
        <v>141139181</v>
      </c>
      <c r="J12" s="41">
        <f t="shared" si="1"/>
        <v>1871617</v>
      </c>
      <c r="K12" s="41">
        <f t="shared" si="1"/>
        <v>1191124</v>
      </c>
      <c r="L12" s="40">
        <v>108753314</v>
      </c>
      <c r="M12" s="40">
        <v>53752475</v>
      </c>
      <c r="N12" s="40">
        <v>15040940</v>
      </c>
      <c r="O12" s="40">
        <v>13897536</v>
      </c>
      <c r="P12" s="40">
        <v>14650781</v>
      </c>
      <c r="Q12" s="42">
        <v>13934490</v>
      </c>
      <c r="R12" s="40">
        <v>19196100</v>
      </c>
      <c r="S12" s="40">
        <v>17455861</v>
      </c>
      <c r="T12" s="35"/>
      <c r="U12" s="39"/>
      <c r="V12" s="37"/>
      <c r="W12" s="37"/>
    </row>
    <row r="13" spans="1:31" s="45" customFormat="1" x14ac:dyDescent="0.3">
      <c r="A13" s="43" t="s">
        <v>15</v>
      </c>
      <c r="B13" s="34" t="s">
        <v>40</v>
      </c>
      <c r="C13" s="40">
        <v>187900233</v>
      </c>
      <c r="D13" s="40">
        <v>158385965</v>
      </c>
      <c r="E13" s="80">
        <f t="shared" si="0"/>
        <v>12349259</v>
      </c>
      <c r="F13" s="81">
        <v>11395731</v>
      </c>
      <c r="G13" s="81">
        <v>953528</v>
      </c>
      <c r="H13" s="40">
        <v>186960739</v>
      </c>
      <c r="I13" s="40">
        <v>158526003</v>
      </c>
      <c r="J13" s="41">
        <f t="shared" si="1"/>
        <v>939494</v>
      </c>
      <c r="K13" s="41">
        <f t="shared" si="1"/>
        <v>-140038</v>
      </c>
      <c r="L13" s="40">
        <v>92325906</v>
      </c>
      <c r="M13" s="40">
        <v>39700396</v>
      </c>
      <c r="N13" s="40">
        <v>14575864</v>
      </c>
      <c r="O13" s="40">
        <v>13549411</v>
      </c>
      <c r="P13" s="40">
        <v>20582489</v>
      </c>
      <c r="Q13" s="42">
        <v>13263560</v>
      </c>
      <c r="R13" s="40">
        <v>15518772</v>
      </c>
      <c r="S13" s="40">
        <v>13035575</v>
      </c>
      <c r="T13" s="35"/>
      <c r="U13" s="44"/>
      <c r="V13" s="143"/>
      <c r="W13" s="143"/>
    </row>
    <row r="14" spans="1:31" s="45" customFormat="1" ht="17.25" customHeight="1" x14ac:dyDescent="0.3">
      <c r="A14" s="43" t="s">
        <v>16</v>
      </c>
      <c r="B14" s="34" t="s">
        <v>41</v>
      </c>
      <c r="C14" s="40">
        <v>63586213.939999998</v>
      </c>
      <c r="D14" s="40">
        <v>58426943</v>
      </c>
      <c r="E14" s="40">
        <f t="shared" si="0"/>
        <v>913952.94</v>
      </c>
      <c r="F14" s="60">
        <v>87011</v>
      </c>
      <c r="G14" s="60">
        <v>826941.94</v>
      </c>
      <c r="H14" s="40">
        <v>63269802</v>
      </c>
      <c r="I14" s="40">
        <v>58468838</v>
      </c>
      <c r="J14" s="41">
        <f t="shared" si="1"/>
        <v>316411.93999999762</v>
      </c>
      <c r="K14" s="41">
        <f t="shared" si="1"/>
        <v>-41895</v>
      </c>
      <c r="L14" s="40">
        <v>21108443</v>
      </c>
      <c r="M14" s="40">
        <v>15756990</v>
      </c>
      <c r="N14" s="40">
        <v>7050782</v>
      </c>
      <c r="O14" s="40">
        <v>5748621</v>
      </c>
      <c r="P14" s="40">
        <v>4457046</v>
      </c>
      <c r="Q14" s="42">
        <v>2608472</v>
      </c>
      <c r="R14" s="40">
        <v>5392736</v>
      </c>
      <c r="S14" s="40">
        <v>4667862</v>
      </c>
      <c r="T14" s="35"/>
      <c r="U14" s="44"/>
    </row>
    <row r="15" spans="1:31" s="46" customFormat="1" ht="30.75" customHeight="1" x14ac:dyDescent="0.3">
      <c r="A15" s="43" t="s">
        <v>17</v>
      </c>
      <c r="B15" s="34" t="s">
        <v>7</v>
      </c>
      <c r="C15" s="40">
        <v>173951713.08999997</v>
      </c>
      <c r="D15" s="40">
        <v>150624643.15000001</v>
      </c>
      <c r="E15" s="40">
        <f t="shared" si="0"/>
        <v>9027086.6699999999</v>
      </c>
      <c r="F15" s="60">
        <v>7831773.25</v>
      </c>
      <c r="G15" s="60">
        <v>1195313.42</v>
      </c>
      <c r="H15" s="40">
        <v>171085286.66</v>
      </c>
      <c r="I15" s="40">
        <v>148734575.67279997</v>
      </c>
      <c r="J15" s="41">
        <f t="shared" si="1"/>
        <v>2866426.4299999774</v>
      </c>
      <c r="K15" s="41">
        <f t="shared" si="1"/>
        <v>1890067.4772000313</v>
      </c>
      <c r="L15" s="40">
        <v>97829369.479999989</v>
      </c>
      <c r="M15" s="40">
        <v>48147060.205299996</v>
      </c>
      <c r="N15" s="40">
        <v>15565197.239999998</v>
      </c>
      <c r="O15" s="40">
        <v>13942195.9542</v>
      </c>
      <c r="P15" s="40">
        <v>29120585.82</v>
      </c>
      <c r="Q15" s="42">
        <v>21459612.9212</v>
      </c>
      <c r="R15" s="40">
        <v>15388646.310000001</v>
      </c>
      <c r="S15" s="40">
        <v>13506969.27</v>
      </c>
      <c r="T15" s="35"/>
      <c r="U15" s="44"/>
      <c r="V15" s="45"/>
      <c r="W15" s="45"/>
      <c r="X15" s="45"/>
      <c r="Y15" s="45"/>
      <c r="Z15" s="45"/>
      <c r="AA15" s="45"/>
      <c r="AB15" s="45"/>
      <c r="AC15" s="45"/>
      <c r="AD15" s="45"/>
      <c r="AE15" s="45"/>
    </row>
    <row r="16" spans="1:31" s="46" customFormat="1" ht="34.5" customHeight="1" x14ac:dyDescent="0.3">
      <c r="A16" s="43" t="s">
        <v>18</v>
      </c>
      <c r="B16" s="34" t="s">
        <v>8</v>
      </c>
      <c r="C16" s="40">
        <v>29380565</v>
      </c>
      <c r="D16" s="40">
        <v>26284897</v>
      </c>
      <c r="E16" s="40">
        <f t="shared" si="0"/>
        <v>474291</v>
      </c>
      <c r="F16" s="60">
        <v>415096</v>
      </c>
      <c r="G16" s="60">
        <v>59195</v>
      </c>
      <c r="H16" s="40">
        <v>28370310</v>
      </c>
      <c r="I16" s="40">
        <v>25442941</v>
      </c>
      <c r="J16" s="41">
        <f t="shared" si="1"/>
        <v>1010255</v>
      </c>
      <c r="K16" s="41">
        <f t="shared" si="1"/>
        <v>841956</v>
      </c>
      <c r="L16" s="40">
        <v>27726400</v>
      </c>
      <c r="M16" s="40">
        <v>11847992</v>
      </c>
      <c r="N16" s="40">
        <v>2630442</v>
      </c>
      <c r="O16" s="40">
        <v>2208305</v>
      </c>
      <c r="P16" s="40">
        <v>5777638</v>
      </c>
      <c r="Q16" s="42">
        <v>5622054</v>
      </c>
      <c r="R16" s="40">
        <v>2515283</v>
      </c>
      <c r="S16" s="40">
        <v>2208219</v>
      </c>
      <c r="T16" s="35"/>
      <c r="U16" s="44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1:21" s="51" customFormat="1" x14ac:dyDescent="0.3">
      <c r="A17" s="47" t="s">
        <v>19</v>
      </c>
      <c r="B17" s="48" t="s">
        <v>24</v>
      </c>
      <c r="C17" s="49">
        <v>7189825</v>
      </c>
      <c r="D17" s="49">
        <v>1010799</v>
      </c>
      <c r="E17" s="40">
        <f t="shared" si="0"/>
        <v>324967</v>
      </c>
      <c r="F17" s="61">
        <v>251532</v>
      </c>
      <c r="G17" s="61">
        <v>73435</v>
      </c>
      <c r="H17" s="49">
        <v>7116849</v>
      </c>
      <c r="I17" s="49">
        <v>969135</v>
      </c>
      <c r="J17" s="41">
        <f t="shared" si="1"/>
        <v>72976</v>
      </c>
      <c r="K17" s="41">
        <f t="shared" si="1"/>
        <v>41664</v>
      </c>
      <c r="L17" s="40">
        <v>4144981</v>
      </c>
      <c r="M17" s="40">
        <v>269598</v>
      </c>
      <c r="N17" s="40">
        <v>1066891</v>
      </c>
      <c r="O17" s="40">
        <v>242158</v>
      </c>
      <c r="P17" s="40">
        <v>254674</v>
      </c>
      <c r="Q17" s="42">
        <v>1257</v>
      </c>
      <c r="R17" s="40">
        <v>918293</v>
      </c>
      <c r="S17" s="40">
        <v>110576</v>
      </c>
      <c r="T17" s="35"/>
      <c r="U17" s="50"/>
    </row>
    <row r="18" spans="1:21" s="46" customFormat="1" x14ac:dyDescent="0.3">
      <c r="A18" s="43" t="s">
        <v>3</v>
      </c>
      <c r="B18" s="34" t="s">
        <v>10</v>
      </c>
      <c r="C18" s="83">
        <f t="shared" ref="C18:I18" si="2">SUM(C9:C17)</f>
        <v>1791278460.0699999</v>
      </c>
      <c r="D18" s="83">
        <f t="shared" si="2"/>
        <v>1537858036.1500001</v>
      </c>
      <c r="E18" s="83">
        <f t="shared" si="2"/>
        <v>42127871.609999999</v>
      </c>
      <c r="F18" s="83">
        <f t="shared" si="2"/>
        <v>33035376.25</v>
      </c>
      <c r="G18" s="83">
        <f t="shared" si="2"/>
        <v>9092495.3599999994</v>
      </c>
      <c r="H18" s="83">
        <f t="shared" si="2"/>
        <v>1769244620.0800002</v>
      </c>
      <c r="I18" s="83">
        <f t="shared" si="2"/>
        <v>1519706122.6728001</v>
      </c>
      <c r="J18" s="84">
        <f t="shared" si="1"/>
        <v>22033839.989999771</v>
      </c>
      <c r="K18" s="84">
        <f>D18-I18</f>
        <v>18151913.477200031</v>
      </c>
      <c r="L18" s="83">
        <f t="shared" ref="L18:S18" si="3">SUM(L9:L17)</f>
        <v>970157464.48000002</v>
      </c>
      <c r="M18" s="83">
        <f t="shared" si="3"/>
        <v>519477216.32529998</v>
      </c>
      <c r="N18" s="83">
        <f t="shared" si="3"/>
        <v>173448677.24000001</v>
      </c>
      <c r="O18" s="83">
        <f t="shared" si="3"/>
        <v>148253916.9542</v>
      </c>
      <c r="P18" s="83">
        <f t="shared" si="3"/>
        <v>198244583.81999999</v>
      </c>
      <c r="Q18" s="83">
        <f t="shared" si="3"/>
        <v>153135922.92120001</v>
      </c>
      <c r="R18" s="83">
        <f t="shared" si="3"/>
        <v>195104522.31</v>
      </c>
      <c r="S18" s="83">
        <f t="shared" si="3"/>
        <v>176624956.27000001</v>
      </c>
      <c r="T18" s="35"/>
      <c r="U18" s="52"/>
    </row>
    <row r="19" spans="1:21" ht="21" customHeight="1" x14ac:dyDescent="0.3">
      <c r="A19" s="8" t="s">
        <v>35</v>
      </c>
      <c r="B19" s="34" t="s">
        <v>26</v>
      </c>
      <c r="C19" s="10" t="s">
        <v>3</v>
      </c>
      <c r="D19" s="11">
        <v>228291765.24000001</v>
      </c>
      <c r="E19" s="12" t="s">
        <v>3</v>
      </c>
      <c r="F19" s="12" t="s">
        <v>3</v>
      </c>
      <c r="G19" s="12" t="s">
        <v>3</v>
      </c>
      <c r="H19" s="12" t="s">
        <v>3</v>
      </c>
      <c r="I19" s="11">
        <v>201927065.51624548</v>
      </c>
      <c r="J19" s="13" t="s">
        <v>3</v>
      </c>
      <c r="K19" s="41">
        <f t="shared" si="1"/>
        <v>26364699.723754525</v>
      </c>
      <c r="L19" s="14" t="s">
        <v>3</v>
      </c>
      <c r="M19" s="11">
        <v>102317480.72636062</v>
      </c>
      <c r="N19" s="14" t="s">
        <v>3</v>
      </c>
      <c r="O19" s="11">
        <v>18276270.27</v>
      </c>
      <c r="P19" s="14" t="s">
        <v>3</v>
      </c>
      <c r="Q19" s="11">
        <v>35260571.189999998</v>
      </c>
      <c r="R19" s="14" t="s">
        <v>3</v>
      </c>
      <c r="S19" s="11">
        <v>30270806.787548199</v>
      </c>
      <c r="T19" s="30"/>
      <c r="U19" s="31"/>
    </row>
    <row r="20" spans="1:21" s="9" customFormat="1" ht="24" customHeight="1" x14ac:dyDescent="0.3">
      <c r="A20" s="8" t="s">
        <v>3</v>
      </c>
      <c r="B20" s="62" t="s">
        <v>25</v>
      </c>
      <c r="C20" s="12" t="s">
        <v>3</v>
      </c>
      <c r="D20" s="12">
        <f>SUM(D18+D19)</f>
        <v>1766149801.3900001</v>
      </c>
      <c r="E20" s="12" t="s">
        <v>3</v>
      </c>
      <c r="F20" s="12" t="s">
        <v>3</v>
      </c>
      <c r="G20" s="12" t="s">
        <v>3</v>
      </c>
      <c r="H20" s="12" t="s">
        <v>3</v>
      </c>
      <c r="I20" s="12">
        <f>SUM(I18+I19)</f>
        <v>1721633188.1890454</v>
      </c>
      <c r="J20" s="13" t="s">
        <v>3</v>
      </c>
      <c r="K20" s="13">
        <f>SUM(K18+K19)</f>
        <v>44516613.200954556</v>
      </c>
      <c r="L20" s="14" t="s">
        <v>3</v>
      </c>
      <c r="M20" s="12">
        <f>SUM(M18+M19)</f>
        <v>621794697.05166054</v>
      </c>
      <c r="N20" s="14" t="s">
        <v>3</v>
      </c>
      <c r="O20" s="12">
        <f>SUM(O18+O19)</f>
        <v>166530187.22420001</v>
      </c>
      <c r="P20" s="12" t="s">
        <v>3</v>
      </c>
      <c r="Q20" s="12">
        <f>SUM(Q18+Q19)</f>
        <v>188396494.1112</v>
      </c>
      <c r="R20" s="12" t="s">
        <v>3</v>
      </c>
      <c r="S20" s="12">
        <f>SUM(S18+S19)</f>
        <v>206895763.05754822</v>
      </c>
      <c r="T20" s="32"/>
    </row>
  </sheetData>
  <mergeCells count="28">
    <mergeCell ref="S6:S7"/>
    <mergeCell ref="V13:W13"/>
    <mergeCell ref="M6:M7"/>
    <mergeCell ref="N6:N7"/>
    <mergeCell ref="O6:O7"/>
    <mergeCell ref="P6:P7"/>
    <mergeCell ref="Q6:Q7"/>
    <mergeCell ref="R6:R7"/>
    <mergeCell ref="P5:Q5"/>
    <mergeCell ref="R5:S5"/>
    <mergeCell ref="C6:C7"/>
    <mergeCell ref="D6:D7"/>
    <mergeCell ref="E6:G6"/>
    <mergeCell ref="H6:H7"/>
    <mergeCell ref="I6:I7"/>
    <mergeCell ref="J6:J7"/>
    <mergeCell ref="K6:K7"/>
    <mergeCell ref="L6:L7"/>
    <mergeCell ref="A2:S2"/>
    <mergeCell ref="B3:S3"/>
    <mergeCell ref="A4:C4"/>
    <mergeCell ref="A5:A7"/>
    <mergeCell ref="B5:B7"/>
    <mergeCell ref="C5:G5"/>
    <mergeCell ref="H5:I5"/>
    <mergeCell ref="J5:K5"/>
    <mergeCell ref="L5:M5"/>
    <mergeCell ref="N5:O5"/>
  </mergeCells>
  <conditionalFormatting sqref="J14:J18">
    <cfRule type="cellIs" dxfId="3" priority="4" operator="lessThan">
      <formula>0</formula>
    </cfRule>
  </conditionalFormatting>
  <conditionalFormatting sqref="J9:K13">
    <cfRule type="cellIs" dxfId="2" priority="5" operator="lessThan">
      <formula>0</formula>
    </cfRule>
  </conditionalFormatting>
  <conditionalFormatting sqref="K14:K19">
    <cfRule type="cellIs" dxfId="1" priority="1" operator="lessThan">
      <formula>0</formula>
    </cfRule>
  </conditionalFormatting>
  <conditionalFormatting sqref="W13">
    <cfRule type="cellIs" dxfId="0" priority="2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8</vt:i4>
      </vt:variant>
    </vt:vector>
  </HeadingPairs>
  <TitlesOfParts>
    <vt:vector size="10" baseType="lpstr">
      <vt:lpstr>finansinė veikla</vt:lpstr>
      <vt:lpstr>Lapas1</vt:lpstr>
      <vt:lpstr>GMP</vt:lpstr>
      <vt:lpstr>jjj</vt:lpstr>
      <vt:lpstr>miesto</vt:lpstr>
      <vt:lpstr>'finansinė veikla'!Print_Area</vt:lpstr>
      <vt:lpstr>'finansinė veikla'!Print_Titles</vt:lpstr>
      <vt:lpstr>priva2ios</vt:lpstr>
      <vt:lpstr>PSPC</vt:lpstr>
      <vt:lpstr>slaugos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 Šilinaitė-Šermukšnienė</dc:creator>
  <cp:lastModifiedBy>Virginija Deltuvienė</cp:lastModifiedBy>
  <cp:lastPrinted>2019-11-27T08:55:05Z</cp:lastPrinted>
  <dcterms:created xsi:type="dcterms:W3CDTF">2017-01-02T08:33:41Z</dcterms:created>
  <dcterms:modified xsi:type="dcterms:W3CDTF">2025-10-23T09:41:52Z</dcterms:modified>
</cp:coreProperties>
</file>