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igoniukasa-my.sharepoint.com/personal/visvaldas_vilkas_vlk_lt/Documents/Dokumentai/VLK/Atskaitimybė/2025/II ketv/BVA/galutinės/Į tinklapį/"/>
    </mc:Choice>
  </mc:AlternateContent>
  <xr:revisionPtr revIDLastSave="0" documentId="8_{AF7126FF-293E-4D64-A448-705D12F03A34}" xr6:coauthVersionLast="47" xr6:coauthVersionMax="47" xr10:uidLastSave="{00000000-0000-0000-0000-000000000000}"/>
  <bookViews>
    <workbookView xWindow="-108" yWindow="-108" windowWidth="23256" windowHeight="13896" xr2:uid="{00000000-000D-0000-FFFF-FFFF00000000}"/>
  </bookViews>
  <sheets>
    <sheet name="Titulinis" sheetId="1" r:id="rId1"/>
    <sheet name="Turinys" sheetId="2" r:id="rId2"/>
    <sheet name=" Forma Nr. 1-PSDF" sheetId="84" r:id="rId3"/>
    <sheet name="Forma Nr. 1-PSDF-P" sheetId="85" r:id="rId4"/>
    <sheet name="Forma 1-PSDF-I " sheetId="86" r:id="rId5"/>
    <sheet name="Forma 1-PSDF-I-01" sheetId="87" r:id="rId6"/>
    <sheet name="Forma 1-PSDF-R " sheetId="88" r:id="rId7"/>
    <sheet name="Forma Nr. 2" sheetId="89" r:id="rId8"/>
    <sheet name="Forma Nr. BV-2" sheetId="90" r:id="rId9"/>
    <sheet name="DU pažyma" sheetId="91" r:id="rId10"/>
  </sheets>
  <definedNames>
    <definedName name="_xlnm.Print_Area" localSheetId="2">' Forma Nr. 1-PSDF'!$A$1:$J$59</definedName>
    <definedName name="_xlnm.Print_Area" localSheetId="4">'Forma 1-PSDF-I '!$A$1:$AA$156</definedName>
    <definedName name="_xlnm.Print_Area" localSheetId="5">'Forma 1-PSDF-I-01'!$A$1:$N$108</definedName>
    <definedName name="_xlnm.Print_Area" localSheetId="6">'Forma 1-PSDF-R '!$A$1:$J$52</definedName>
    <definedName name="_xlnm.Print_Area" localSheetId="0">Titulinis!$A$1:$I$50</definedName>
    <definedName name="_xlnm.Print_Area" localSheetId="1">Turinys!$A$1:$I$37</definedName>
    <definedName name="_xlnm.Print_Titles" localSheetId="5">'Forma 1-PSDF-I-01'!$18:$20</definedName>
    <definedName name="_xlnm.Print_Titles" localSheetId="6">'Forma 1-PSDF-R '!$26:$29</definedName>
    <definedName name="_xlnm.Print_Titles" localSheetId="7">'Forma Nr. 2'!$31:$33</definedName>
    <definedName name="Z_05B54777_5D6F_4067_9B5E_F0A938B54982_.wvu.Cols" localSheetId="7" hidden="1">'Forma Nr. 2'!$M:$M</definedName>
    <definedName name="Z_05B54777_5D6F_4067_9B5E_F0A938B54982_.wvu.PrintTitles" localSheetId="7" hidden="1">'Forma Nr. 2'!$23:$29</definedName>
    <definedName name="Z_112AFAC2_77EA_44AA_BEEF_6812D11534CE_.wvu.Cols" localSheetId="7" hidden="1">'Forma Nr. 2'!$M:$M</definedName>
    <definedName name="Z_112AFAC2_77EA_44AA_BEEF_6812D11534CE_.wvu.PrintTitles" localSheetId="7" hidden="1">'Forma Nr. 2'!$23:$33</definedName>
    <definedName name="Z_2639E812_3F06_4E8B_B45B_2B63CC97A751_.wvu.Cols" localSheetId="7" hidden="1">'Forma Nr. 2'!$M:$M</definedName>
    <definedName name="Z_2639E812_3F06_4E8B_B45B_2B63CC97A751_.wvu.PrintTitles" localSheetId="7" hidden="1">'Forma Nr. 2'!$23:$33</definedName>
    <definedName name="Z_47D04100_FABF_4D8C_9C0A_1DEC9335BC02_.wvu.Cols" localSheetId="7" hidden="1">'Forma Nr. 2'!$M:$M</definedName>
    <definedName name="Z_47D04100_FABF_4D8C_9C0A_1DEC9335BC02_.wvu.PrintTitles" localSheetId="7" hidden="1">'Forma Nr. 2'!$23:$33</definedName>
    <definedName name="Z_4837D77B_C401_4018_A777_ED8FA242E629_.wvu.Cols" localSheetId="7" hidden="1">'Forma Nr. 2'!$M:$M</definedName>
    <definedName name="Z_4837D77B_C401_4018_A777_ED8FA242E629_.wvu.PrintTitles" localSheetId="7" hidden="1">'Forma Nr. 2'!$23:$33</definedName>
    <definedName name="Z_57A1E72B_DFC1_4C5D_ABA7_C1A26EB31789_.wvu.Cols" localSheetId="7" hidden="1">'Forma Nr. 2'!$M:$M</definedName>
    <definedName name="Z_57A1E72B_DFC1_4C5D_ABA7_C1A26EB31789_.wvu.PrintTitles" localSheetId="7" hidden="1">'Forma Nr. 2'!$23:$33</definedName>
    <definedName name="Z_5FCAC33A_47AA_47EB_BE57_8622821F3718_.wvu.Cols" localSheetId="7" hidden="1">'Forma Nr. 2'!$M:$M</definedName>
    <definedName name="Z_5FCAC33A_47AA_47EB_BE57_8622821F3718_.wvu.PrintTitles" localSheetId="7" hidden="1">'Forma Nr. 2'!$23:$33</definedName>
    <definedName name="Z_758123A7_07DC_4CFE_A1C3_A6CC304C1338_.wvu.Cols" localSheetId="7" hidden="1">'Forma Nr. 2'!$M:$M</definedName>
    <definedName name="Z_758123A7_07DC_4CFE_A1C3_A6CC304C1338_.wvu.PrintTitles" localSheetId="7" hidden="1">'Forma Nr. 2'!$23:$33</definedName>
    <definedName name="Z_75BFD04C_8D34_49C9_A422_0335B0ABD698_.wvu.Cols" localSheetId="7" hidden="1">'Forma Nr. 2'!$M:$M</definedName>
    <definedName name="Z_75BFD04C_8D34_49C9_A422_0335B0ABD698_.wvu.PrintTitles" localSheetId="7" hidden="1">'Forma Nr. 2'!$23:$33</definedName>
    <definedName name="Z_7A632666_DBD4_4CFF_BD05_66382BD6FB9E_.wvu.Cols" localSheetId="7" hidden="1">'Forma Nr. 2'!$M:$M</definedName>
    <definedName name="Z_7A632666_DBD4_4CFF_BD05_66382BD6FB9E_.wvu.PrintTitles" localSheetId="7" hidden="1">'Forma Nr. 2'!$23:$33</definedName>
    <definedName name="Z_9B727EDB_49B4_42DC_BF97_3A35178E0BFD_.wvu.Cols" localSheetId="7" hidden="1">'Forma Nr. 2'!$M:$M</definedName>
    <definedName name="Z_9B727EDB_49B4_42DC_BF97_3A35178E0BFD_.wvu.PrintTitles" localSheetId="7" hidden="1">'Forma Nr. 2'!$23:$29</definedName>
    <definedName name="Z_A64B7B98_B658_4E89_BA3D_F49D1265D61E_.wvu.Cols" localSheetId="7" hidden="1">'Forma Nr. 2'!$M:$M</definedName>
    <definedName name="Z_A64B7B98_B658_4E89_BA3D_F49D1265D61E_.wvu.PrintTitles" localSheetId="7" hidden="1">'Forma Nr. 2'!$23:$33</definedName>
    <definedName name="Z_B9470AF3_226B_4213_A7B5_37AA221FCC86_.wvu.Cols" localSheetId="7" hidden="1">'Forma Nr. 2'!$M:$M</definedName>
    <definedName name="Z_B9470AF3_226B_4213_A7B5_37AA221FCC86_.wvu.PrintTitles" localSheetId="7" hidden="1">'Forma Nr. 2'!$23:$33</definedName>
    <definedName name="Z_D669FC1B_AE0B_4417_8D6F_8460D68D5677_.wvu.Cols" localSheetId="7" hidden="1">'Forma Nr. 2'!$M:$M</definedName>
    <definedName name="Z_D669FC1B_AE0B_4417_8D6F_8460D68D5677_.wvu.PrintTitles" localSheetId="7" hidden="1">'Forma Nr. 2'!$23:$29</definedName>
    <definedName name="Z_DF4717B8_E960_4300_AF40_4AC5F93B40E3_.wvu.Cols" localSheetId="7" hidden="1">'Forma Nr. 2'!$M:$M</definedName>
    <definedName name="Z_DF4717B8_E960_4300_AF40_4AC5F93B40E3_.wvu.PrintTitles" localSheetId="7" hidden="1">'Forma Nr. 2'!$23:$29</definedName>
    <definedName name="Z_F677807F_46FD_43C6_BB8F_08ECC7636E03_.wvu.Cols" localSheetId="7" hidden="1">'Forma Nr. 2'!$M:$M</definedName>
    <definedName name="Z_F677807F_46FD_43C6_BB8F_08ECC7636E03_.wvu.PrintTitles" localSheetId="7"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84" l="1"/>
  <c r="E49" i="84"/>
  <c r="I115" i="86"/>
  <c r="G41" i="84"/>
  <c r="I33" i="86"/>
  <c r="F12" i="91"/>
  <c r="F13" i="91"/>
  <c r="B40" i="90"/>
  <c r="D41" i="90"/>
  <c r="G41" i="90"/>
  <c r="J33" i="90"/>
  <c r="I41" i="90"/>
  <c r="C41" i="90"/>
  <c r="I38" i="89"/>
  <c r="I37" i="89" s="1"/>
  <c r="I36" i="89" s="1"/>
  <c r="I35" i="89" s="1"/>
  <c r="J38" i="89"/>
  <c r="K38" i="89"/>
  <c r="K37" i="89" s="1"/>
  <c r="K36" i="89" s="1"/>
  <c r="K35" i="89" s="1"/>
  <c r="L38" i="89"/>
  <c r="I40" i="89"/>
  <c r="J40" i="89"/>
  <c r="J37" i="89"/>
  <c r="J36" i="89" s="1"/>
  <c r="J35" i="89" s="1"/>
  <c r="K40" i="89"/>
  <c r="L40" i="89"/>
  <c r="I44" i="89"/>
  <c r="I43" i="89" s="1"/>
  <c r="I42" i="89"/>
  <c r="J44" i="89"/>
  <c r="J43" i="89" s="1"/>
  <c r="J42" i="89" s="1"/>
  <c r="K44" i="89"/>
  <c r="K43" i="89"/>
  <c r="K42" i="89" s="1"/>
  <c r="L44" i="89"/>
  <c r="L43" i="89"/>
  <c r="L42" i="89" s="1"/>
  <c r="I69" i="89"/>
  <c r="I68" i="89" s="1"/>
  <c r="I67" i="89" s="1"/>
  <c r="I66" i="89" s="1"/>
  <c r="K69" i="89"/>
  <c r="K68" i="89"/>
  <c r="K79" i="89"/>
  <c r="K78" i="89" s="1"/>
  <c r="I79" i="89"/>
  <c r="I78" i="89"/>
  <c r="I85" i="89"/>
  <c r="I84" i="89"/>
  <c r="I83" i="89" s="1"/>
  <c r="J85" i="89"/>
  <c r="J84" i="89"/>
  <c r="J83" i="89" s="1"/>
  <c r="K85" i="89"/>
  <c r="K84" i="89" s="1"/>
  <c r="K83" i="89" s="1"/>
  <c r="L85" i="89"/>
  <c r="L84" i="89" s="1"/>
  <c r="L83" i="89" s="1"/>
  <c r="I90" i="89"/>
  <c r="I89" i="89"/>
  <c r="I88" i="89" s="1"/>
  <c r="I87" i="89" s="1"/>
  <c r="I102" i="89"/>
  <c r="I101" i="89"/>
  <c r="I100" i="89" s="1"/>
  <c r="I107" i="89"/>
  <c r="I106" i="89"/>
  <c r="I105" i="89"/>
  <c r="I117" i="89"/>
  <c r="I116" i="89" s="1"/>
  <c r="I115" i="89" s="1"/>
  <c r="I122" i="89"/>
  <c r="I121" i="89" s="1"/>
  <c r="I120" i="89" s="1"/>
  <c r="J122" i="89"/>
  <c r="J121" i="89" s="1"/>
  <c r="J120" i="89" s="1"/>
  <c r="K122" i="89"/>
  <c r="K121" i="89"/>
  <c r="K120" i="89"/>
  <c r="L122" i="89"/>
  <c r="L121" i="89" s="1"/>
  <c r="L120" i="89" s="1"/>
  <c r="I126" i="89"/>
  <c r="I125" i="89" s="1"/>
  <c r="I124" i="89" s="1"/>
  <c r="J126" i="89"/>
  <c r="J125" i="89"/>
  <c r="J124" i="89" s="1"/>
  <c r="K126" i="89"/>
  <c r="K125" i="89"/>
  <c r="K124" i="89" s="1"/>
  <c r="L126" i="89"/>
  <c r="L125" i="89" s="1"/>
  <c r="L124" i="89" s="1"/>
  <c r="I130" i="89"/>
  <c r="I129" i="89" s="1"/>
  <c r="I128" i="89" s="1"/>
  <c r="J130" i="89"/>
  <c r="J129" i="89"/>
  <c r="J128" i="89" s="1"/>
  <c r="K130" i="89"/>
  <c r="K129" i="89"/>
  <c r="K128" i="89"/>
  <c r="L130" i="89"/>
  <c r="L129" i="89" s="1"/>
  <c r="L128" i="89"/>
  <c r="I134" i="89"/>
  <c r="I133" i="89" s="1"/>
  <c r="I132" i="89" s="1"/>
  <c r="J134" i="89"/>
  <c r="J133" i="89" s="1"/>
  <c r="J132" i="89" s="1"/>
  <c r="K134" i="89"/>
  <c r="K133" i="89" s="1"/>
  <c r="K132" i="89" s="1"/>
  <c r="L134" i="89"/>
  <c r="L133" i="89"/>
  <c r="L132" i="89"/>
  <c r="I138" i="89"/>
  <c r="I137" i="89" s="1"/>
  <c r="I136" i="89" s="1"/>
  <c r="J138" i="89"/>
  <c r="J137" i="89" s="1"/>
  <c r="J136" i="89" s="1"/>
  <c r="K138" i="89"/>
  <c r="K137" i="89"/>
  <c r="K136" i="89" s="1"/>
  <c r="L138" i="89"/>
  <c r="L137" i="89"/>
  <c r="L136" i="89" s="1"/>
  <c r="I143" i="89"/>
  <c r="I142" i="89" s="1"/>
  <c r="I141" i="89" s="1"/>
  <c r="I148" i="89"/>
  <c r="I147" i="89" s="1"/>
  <c r="I146" i="89" s="1"/>
  <c r="I152" i="89"/>
  <c r="I151" i="89"/>
  <c r="J152" i="89"/>
  <c r="J151" i="89" s="1"/>
  <c r="K152" i="89"/>
  <c r="K151" i="89"/>
  <c r="L152" i="89"/>
  <c r="L151" i="89" s="1"/>
  <c r="I156" i="89"/>
  <c r="I155" i="89" s="1"/>
  <c r="I154" i="89" s="1"/>
  <c r="I140" i="89" s="1"/>
  <c r="I162" i="89"/>
  <c r="I161" i="89"/>
  <c r="I167" i="89"/>
  <c r="I166" i="89" s="1"/>
  <c r="J167" i="89"/>
  <c r="J166" i="89"/>
  <c r="J160" i="89" s="1"/>
  <c r="J159" i="89" s="1"/>
  <c r="K167" i="89"/>
  <c r="K166" i="89" s="1"/>
  <c r="L167" i="89"/>
  <c r="L166" i="89"/>
  <c r="I172" i="89"/>
  <c r="I171" i="89" s="1"/>
  <c r="I170" i="89" s="1"/>
  <c r="J172" i="89"/>
  <c r="J171" i="89" s="1"/>
  <c r="J170" i="89" s="1"/>
  <c r="K172" i="89"/>
  <c r="K171" i="89"/>
  <c r="K170" i="89"/>
  <c r="L172" i="89"/>
  <c r="L171" i="89"/>
  <c r="L170" i="89"/>
  <c r="I176" i="89"/>
  <c r="I175" i="89"/>
  <c r="I189" i="89"/>
  <c r="I188" i="89" s="1"/>
  <c r="J189" i="89"/>
  <c r="J188" i="89"/>
  <c r="K189" i="89"/>
  <c r="K188" i="89" s="1"/>
  <c r="L189" i="89"/>
  <c r="L188" i="89"/>
  <c r="M197" i="89"/>
  <c r="I208" i="89"/>
  <c r="I207" i="89" s="1"/>
  <c r="J208" i="89"/>
  <c r="J207" i="89"/>
  <c r="K208" i="89"/>
  <c r="K207" i="89" s="1"/>
  <c r="L208" i="89"/>
  <c r="L207" i="89"/>
  <c r="I219" i="89"/>
  <c r="I218" i="89" s="1"/>
  <c r="J219" i="89"/>
  <c r="J218" i="89" s="1"/>
  <c r="J217" i="89" s="1"/>
  <c r="K219" i="89"/>
  <c r="K218" i="89" s="1"/>
  <c r="L219" i="89"/>
  <c r="L218" i="89" s="1"/>
  <c r="L217" i="89" s="1"/>
  <c r="M222" i="89"/>
  <c r="L231" i="89"/>
  <c r="L230" i="89" s="1"/>
  <c r="L229" i="89" s="1"/>
  <c r="I231" i="89"/>
  <c r="I230" i="89"/>
  <c r="I229" i="89"/>
  <c r="J231" i="89"/>
  <c r="J230" i="89" s="1"/>
  <c r="J229" i="89"/>
  <c r="K231" i="89"/>
  <c r="K230" i="89" s="1"/>
  <c r="K229" i="89" s="1"/>
  <c r="I242" i="89"/>
  <c r="I241" i="89"/>
  <c r="J242" i="89"/>
  <c r="J241" i="89" s="1"/>
  <c r="K242" i="89"/>
  <c r="K241" i="89" s="1"/>
  <c r="L242" i="89"/>
  <c r="L241" i="89"/>
  <c r="I244" i="89"/>
  <c r="I251" i="89"/>
  <c r="I250" i="89" s="1"/>
  <c r="I255" i="89"/>
  <c r="I254" i="89"/>
  <c r="I259" i="89"/>
  <c r="I258" i="89" s="1"/>
  <c r="I263" i="89"/>
  <c r="I262" i="89"/>
  <c r="J263" i="89"/>
  <c r="J262" i="89" s="1"/>
  <c r="K263" i="89"/>
  <c r="K262" i="89"/>
  <c r="L263" i="89"/>
  <c r="L262" i="89" s="1"/>
  <c r="I266" i="89"/>
  <c r="I265" i="89"/>
  <c r="J266" i="89"/>
  <c r="J265" i="89" s="1"/>
  <c r="K266" i="89"/>
  <c r="K265" i="89"/>
  <c r="L266" i="89"/>
  <c r="L265" i="89"/>
  <c r="I269" i="89"/>
  <c r="I268" i="89" s="1"/>
  <c r="I274" i="89"/>
  <c r="I273" i="89"/>
  <c r="J274" i="89"/>
  <c r="J273" i="89" s="1"/>
  <c r="K274" i="89"/>
  <c r="K273" i="89"/>
  <c r="L274" i="89"/>
  <c r="L273" i="89" s="1"/>
  <c r="I276" i="89"/>
  <c r="J276" i="89"/>
  <c r="L279" i="89"/>
  <c r="L283" i="89"/>
  <c r="L282" i="89"/>
  <c r="L287" i="89"/>
  <c r="L286" i="89"/>
  <c r="L291" i="89"/>
  <c r="L290" i="89" s="1"/>
  <c r="I295" i="89"/>
  <c r="I294" i="89" s="1"/>
  <c r="I272" i="89" s="1"/>
  <c r="J295" i="89"/>
  <c r="J294" i="89"/>
  <c r="K295" i="89"/>
  <c r="K294" i="89"/>
  <c r="K272" i="89" s="1"/>
  <c r="L295" i="89"/>
  <c r="L294" i="89" s="1"/>
  <c r="I298" i="89"/>
  <c r="I297" i="89"/>
  <c r="J298" i="89"/>
  <c r="J297" i="89"/>
  <c r="K298" i="89"/>
  <c r="K297" i="89"/>
  <c r="L298" i="89"/>
  <c r="L297" i="89" s="1"/>
  <c r="I307" i="89"/>
  <c r="I306" i="89" s="1"/>
  <c r="I305" i="89" s="1"/>
  <c r="J307" i="89"/>
  <c r="K307" i="89"/>
  <c r="L307" i="89"/>
  <c r="I309" i="89"/>
  <c r="K309" i="89"/>
  <c r="L309" i="89"/>
  <c r="I312" i="89"/>
  <c r="K312" i="89"/>
  <c r="L312" i="89"/>
  <c r="K316" i="89"/>
  <c r="K315" i="89" s="1"/>
  <c r="I316" i="89"/>
  <c r="I315" i="89"/>
  <c r="J320" i="89"/>
  <c r="J319" i="89"/>
  <c r="K320" i="89"/>
  <c r="K319" i="89"/>
  <c r="I320" i="89"/>
  <c r="I319" i="89" s="1"/>
  <c r="L320" i="89"/>
  <c r="L319" i="89"/>
  <c r="L324" i="89"/>
  <c r="L323" i="89" s="1"/>
  <c r="I328" i="89"/>
  <c r="I327" i="89"/>
  <c r="J328" i="89"/>
  <c r="J327" i="89" s="1"/>
  <c r="K328" i="89"/>
  <c r="K327" i="89"/>
  <c r="L328" i="89"/>
  <c r="L327" i="89" s="1"/>
  <c r="I331" i="89"/>
  <c r="I330" i="89"/>
  <c r="J331" i="89"/>
  <c r="J330" i="89" s="1"/>
  <c r="K331" i="89"/>
  <c r="K330" i="89"/>
  <c r="L331" i="89"/>
  <c r="L330" i="89" s="1"/>
  <c r="L334" i="89"/>
  <c r="L333" i="89"/>
  <c r="M339" i="89"/>
  <c r="I339" i="89"/>
  <c r="I338" i="89" s="1"/>
  <c r="J339" i="89"/>
  <c r="J338" i="89"/>
  <c r="K339" i="89"/>
  <c r="K338" i="89" s="1"/>
  <c r="L339" i="89"/>
  <c r="L338" i="89"/>
  <c r="J344" i="89"/>
  <c r="J348" i="89"/>
  <c r="J347" i="89"/>
  <c r="J356" i="89"/>
  <c r="J355" i="89" s="1"/>
  <c r="I360" i="89"/>
  <c r="I359" i="89"/>
  <c r="J360" i="89"/>
  <c r="J359" i="89" s="1"/>
  <c r="K360" i="89"/>
  <c r="K359" i="89"/>
  <c r="L360" i="89"/>
  <c r="L359" i="89" s="1"/>
  <c r="L337" i="89" s="1"/>
  <c r="I363" i="89"/>
  <c r="I362" i="89" s="1"/>
  <c r="J363" i="89"/>
  <c r="J362" i="89" s="1"/>
  <c r="K363" i="89"/>
  <c r="K362" i="89"/>
  <c r="L363" i="89"/>
  <c r="L362" i="89" s="1"/>
  <c r="J79" i="89"/>
  <c r="J78" i="89"/>
  <c r="J69" i="89"/>
  <c r="J68" i="89" s="1"/>
  <c r="J67" i="89" s="1"/>
  <c r="J66" i="89" s="1"/>
  <c r="J97" i="89"/>
  <c r="J96" i="89" s="1"/>
  <c r="J95" i="89" s="1"/>
  <c r="L301" i="89"/>
  <c r="L300" i="89" s="1"/>
  <c r="J324" i="89"/>
  <c r="J323" i="89" s="1"/>
  <c r="J74" i="89"/>
  <c r="J73" i="89"/>
  <c r="J341" i="89"/>
  <c r="J334" i="89"/>
  <c r="J333" i="89"/>
  <c r="L148" i="89"/>
  <c r="L147" i="89" s="1"/>
  <c r="L146" i="89" s="1"/>
  <c r="I334" i="89"/>
  <c r="I333" i="89"/>
  <c r="I324" i="89"/>
  <c r="I323" i="89" s="1"/>
  <c r="K148" i="89"/>
  <c r="K147" i="89"/>
  <c r="K146" i="89" s="1"/>
  <c r="J291" i="89"/>
  <c r="J290" i="89"/>
  <c r="J287" i="89"/>
  <c r="J286" i="89" s="1"/>
  <c r="I74" i="89"/>
  <c r="I73" i="89"/>
  <c r="J222" i="89"/>
  <c r="J221" i="89" s="1"/>
  <c r="L356" i="89"/>
  <c r="L355" i="89" s="1"/>
  <c r="L276" i="89"/>
  <c r="L269" i="89"/>
  <c r="L268" i="89" s="1"/>
  <c r="L240" i="89" s="1"/>
  <c r="J259" i="89"/>
  <c r="J258" i="89" s="1"/>
  <c r="J255" i="89"/>
  <c r="J254" i="89"/>
  <c r="J251" i="89"/>
  <c r="J250" i="89" s="1"/>
  <c r="J240" i="89" s="1"/>
  <c r="J239" i="89" s="1"/>
  <c r="J247" i="89"/>
  <c r="J244" i="89"/>
  <c r="J148" i="89"/>
  <c r="J147" i="89" s="1"/>
  <c r="J146" i="89" s="1"/>
  <c r="L344" i="89"/>
  <c r="I366" i="89"/>
  <c r="I365" i="89" s="1"/>
  <c r="K356" i="89"/>
  <c r="K355" i="89"/>
  <c r="K352" i="89"/>
  <c r="K351" i="89" s="1"/>
  <c r="I301" i="89"/>
  <c r="I300" i="89"/>
  <c r="K276" i="89"/>
  <c r="K269" i="89"/>
  <c r="K268" i="89"/>
  <c r="I247" i="89"/>
  <c r="L352" i="89"/>
  <c r="L351" i="89" s="1"/>
  <c r="J283" i="89"/>
  <c r="J282" i="89"/>
  <c r="J279" i="89"/>
  <c r="L259" i="89"/>
  <c r="L258" i="89"/>
  <c r="L255" i="89"/>
  <c r="L254" i="89" s="1"/>
  <c r="L251" i="89"/>
  <c r="L250" i="89"/>
  <c r="L247" i="89"/>
  <c r="L181" i="89"/>
  <c r="L180" i="89" s="1"/>
  <c r="L156" i="89"/>
  <c r="L155" i="89"/>
  <c r="L154" i="89" s="1"/>
  <c r="L117" i="89"/>
  <c r="L116" i="89"/>
  <c r="L115" i="89"/>
  <c r="L111" i="89"/>
  <c r="L110" i="89"/>
  <c r="L107" i="89"/>
  <c r="L106" i="89" s="1"/>
  <c r="L105" i="89" s="1"/>
  <c r="L97" i="89"/>
  <c r="L96" i="89"/>
  <c r="L95" i="89" s="1"/>
  <c r="L94" i="89" s="1"/>
  <c r="L79" i="89"/>
  <c r="L78" i="89"/>
  <c r="L69" i="89"/>
  <c r="L68" i="89" s="1"/>
  <c r="L348" i="89"/>
  <c r="L347" i="89" s="1"/>
  <c r="I341" i="89"/>
  <c r="J316" i="89"/>
  <c r="J315" i="89"/>
  <c r="J312" i="89"/>
  <c r="J309" i="89"/>
  <c r="J306" i="89" s="1"/>
  <c r="J305" i="89" s="1"/>
  <c r="K301" i="89"/>
  <c r="K300" i="89"/>
  <c r="I291" i="89"/>
  <c r="I290" i="89" s="1"/>
  <c r="I287" i="89"/>
  <c r="I286" i="89"/>
  <c r="I283" i="89"/>
  <c r="I282" i="89" s="1"/>
  <c r="I279" i="89"/>
  <c r="K259" i="89"/>
  <c r="K258" i="89" s="1"/>
  <c r="K255" i="89"/>
  <c r="K254" i="89"/>
  <c r="K251" i="89"/>
  <c r="K250" i="89" s="1"/>
  <c r="K247" i="89"/>
  <c r="K181" i="89"/>
  <c r="K180" i="89"/>
  <c r="K162" i="89"/>
  <c r="K161" i="89" s="1"/>
  <c r="K160" i="89" s="1"/>
  <c r="K156" i="89"/>
  <c r="K155" i="89"/>
  <c r="K154" i="89" s="1"/>
  <c r="K117" i="89"/>
  <c r="K116" i="89"/>
  <c r="K115" i="89"/>
  <c r="K111" i="89"/>
  <c r="K110" i="89" s="1"/>
  <c r="K107" i="89"/>
  <c r="K106" i="89"/>
  <c r="K105" i="89" s="1"/>
  <c r="K97" i="89"/>
  <c r="K96" i="89"/>
  <c r="K95" i="89"/>
  <c r="J235" i="89"/>
  <c r="J234" i="89" s="1"/>
  <c r="J233" i="89" s="1"/>
  <c r="J212" i="89"/>
  <c r="J211" i="89" s="1"/>
  <c r="J210" i="89" s="1"/>
  <c r="L203" i="89"/>
  <c r="L202" i="89"/>
  <c r="L187" i="89" s="1"/>
  <c r="L186" i="89" s="1"/>
  <c r="L197" i="89"/>
  <c r="L196" i="89" s="1"/>
  <c r="J176" i="89"/>
  <c r="J175" i="89" s="1"/>
  <c r="J174" i="89" s="1"/>
  <c r="J162" i="89"/>
  <c r="J161" i="89" s="1"/>
  <c r="J156" i="89"/>
  <c r="J155" i="89"/>
  <c r="J154" i="89" s="1"/>
  <c r="J143" i="89"/>
  <c r="J142" i="89"/>
  <c r="J141" i="89" s="1"/>
  <c r="J140" i="89" s="1"/>
  <c r="L102" i="89"/>
  <c r="L101" i="89"/>
  <c r="L100" i="89"/>
  <c r="J49" i="89"/>
  <c r="J48" i="89" s="1"/>
  <c r="J47" i="89"/>
  <c r="J46" i="89"/>
  <c r="K348" i="89"/>
  <c r="K347" i="89" s="1"/>
  <c r="K337" i="89" s="1"/>
  <c r="K304" i="89" s="1"/>
  <c r="K344" i="89"/>
  <c r="K341" i="89"/>
  <c r="K197" i="89"/>
  <c r="K196" i="89" s="1"/>
  <c r="K102" i="89"/>
  <c r="K101" i="89" s="1"/>
  <c r="K100" i="89" s="1"/>
  <c r="K222" i="89"/>
  <c r="K221" i="89"/>
  <c r="J90" i="89"/>
  <c r="J89" i="89" s="1"/>
  <c r="J88" i="89" s="1"/>
  <c r="J87" i="89" s="1"/>
  <c r="J352" i="89"/>
  <c r="J351" i="89" s="1"/>
  <c r="K334" i="89"/>
  <c r="K333" i="89"/>
  <c r="L235" i="89"/>
  <c r="L234" i="89" s="1"/>
  <c r="L233" i="89"/>
  <c r="L212" i="89"/>
  <c r="L211" i="89" s="1"/>
  <c r="L210" i="89" s="1"/>
  <c r="J203" i="89"/>
  <c r="J202" i="89"/>
  <c r="J197" i="89"/>
  <c r="J196" i="89"/>
  <c r="J192" i="89"/>
  <c r="J191" i="89" s="1"/>
  <c r="L143" i="89"/>
  <c r="L142" i="89"/>
  <c r="L141" i="89" s="1"/>
  <c r="J117" i="89"/>
  <c r="J116" i="89"/>
  <c r="J115" i="89"/>
  <c r="J111" i="89"/>
  <c r="J110" i="89" s="1"/>
  <c r="J107" i="89"/>
  <c r="J106" i="89"/>
  <c r="J105" i="89" s="1"/>
  <c r="J102" i="89"/>
  <c r="J101" i="89"/>
  <c r="J100" i="89"/>
  <c r="J94" i="89" s="1"/>
  <c r="I356" i="89"/>
  <c r="I355" i="89" s="1"/>
  <c r="I352" i="89"/>
  <c r="I351" i="89"/>
  <c r="I348" i="89"/>
  <c r="I347" i="89" s="1"/>
  <c r="I344" i="89"/>
  <c r="K324" i="89"/>
  <c r="K323" i="89" s="1"/>
  <c r="K291" i="89"/>
  <c r="K290" i="89"/>
  <c r="K287" i="89"/>
  <c r="K286" i="89" s="1"/>
  <c r="K283" i="89"/>
  <c r="K282" i="89"/>
  <c r="K279" i="89"/>
  <c r="K235" i="89"/>
  <c r="K234" i="89"/>
  <c r="K233" i="89"/>
  <c r="K212" i="89"/>
  <c r="K211" i="89" s="1"/>
  <c r="K210" i="89"/>
  <c r="K143" i="89"/>
  <c r="K142" i="89" s="1"/>
  <c r="K141" i="89" s="1"/>
  <c r="I111" i="89"/>
  <c r="I110" i="89"/>
  <c r="I97" i="89"/>
  <c r="I96" i="89" s="1"/>
  <c r="I95" i="89"/>
  <c r="I94" i="89"/>
  <c r="L366" i="89"/>
  <c r="L365" i="89" s="1"/>
  <c r="L341" i="89"/>
  <c r="L316" i="89"/>
  <c r="L315" i="89" s="1"/>
  <c r="J269" i="89"/>
  <c r="J268" i="89"/>
  <c r="L244" i="89"/>
  <c r="J181" i="89"/>
  <c r="J180" i="89" s="1"/>
  <c r="L49" i="89"/>
  <c r="L48" i="89"/>
  <c r="L47" i="89" s="1"/>
  <c r="L46" i="89" s="1"/>
  <c r="K366" i="89"/>
  <c r="K365" i="89" s="1"/>
  <c r="J301" i="89"/>
  <c r="J300" i="89" s="1"/>
  <c r="K244" i="89"/>
  <c r="L222" i="89"/>
  <c r="L221" i="89" s="1"/>
  <c r="K49" i="89"/>
  <c r="K48" i="89"/>
  <c r="K47" i="89" s="1"/>
  <c r="K46" i="89" s="1"/>
  <c r="L162" i="89"/>
  <c r="L161" i="89"/>
  <c r="L160" i="89" s="1"/>
  <c r="L159" i="89" s="1"/>
  <c r="K203" i="89"/>
  <c r="K202" i="89"/>
  <c r="L176" i="89"/>
  <c r="L175" i="89" s="1"/>
  <c r="K176" i="89"/>
  <c r="K175" i="89"/>
  <c r="K174" i="89" s="1"/>
  <c r="L90" i="89"/>
  <c r="L89" i="89"/>
  <c r="L88" i="89"/>
  <c r="L87" i="89" s="1"/>
  <c r="L74" i="89"/>
  <c r="L73" i="89"/>
  <c r="L192" i="89"/>
  <c r="L191" i="89" s="1"/>
  <c r="K90" i="89"/>
  <c r="K89" i="89"/>
  <c r="K88" i="89"/>
  <c r="K87" i="89" s="1"/>
  <c r="K74" i="89"/>
  <c r="K73" i="89"/>
  <c r="K192" i="89"/>
  <c r="K191" i="89" s="1"/>
  <c r="H19" i="88"/>
  <c r="J19" i="88"/>
  <c r="D20" i="88"/>
  <c r="H22" i="88"/>
  <c r="J22" i="88" s="1"/>
  <c r="D30" i="88"/>
  <c r="J30" i="88"/>
  <c r="D31" i="88"/>
  <c r="J31" i="88" s="1"/>
  <c r="D32" i="88"/>
  <c r="J32" i="88" s="1"/>
  <c r="D33" i="88"/>
  <c r="G33" i="88"/>
  <c r="E34" i="88"/>
  <c r="D34" i="88"/>
  <c r="F34" i="88"/>
  <c r="H34" i="88"/>
  <c r="E42" i="88" s="1"/>
  <c r="I34" i="88"/>
  <c r="E29" i="87"/>
  <c r="D29" i="87" s="1"/>
  <c r="F29" i="87"/>
  <c r="G29" i="87"/>
  <c r="H29" i="87"/>
  <c r="H28" i="87" s="1"/>
  <c r="E30" i="87"/>
  <c r="E24" i="87" s="1"/>
  <c r="F30" i="87"/>
  <c r="G30" i="87"/>
  <c r="H30" i="87"/>
  <c r="H24" i="87"/>
  <c r="E31" i="87"/>
  <c r="D31" i="87" s="1"/>
  <c r="J31" i="87" s="1"/>
  <c r="F31" i="87"/>
  <c r="G31" i="87"/>
  <c r="H31" i="87"/>
  <c r="E32" i="87"/>
  <c r="E26" i="87" s="1"/>
  <c r="F32" i="87"/>
  <c r="G32" i="87"/>
  <c r="H32" i="87"/>
  <c r="E33" i="87"/>
  <c r="F33" i="87"/>
  <c r="G33" i="87"/>
  <c r="H33" i="87"/>
  <c r="E34" i="87"/>
  <c r="F34" i="87"/>
  <c r="G34" i="87"/>
  <c r="H34" i="87"/>
  <c r="D35" i="87"/>
  <c r="I35" i="87"/>
  <c r="D36" i="87"/>
  <c r="I36" i="87"/>
  <c r="D37" i="87"/>
  <c r="D38" i="87"/>
  <c r="I38" i="87"/>
  <c r="D39" i="87"/>
  <c r="J39" i="87" s="1"/>
  <c r="E40" i="87"/>
  <c r="F40" i="87"/>
  <c r="G40" i="87"/>
  <c r="H40" i="87"/>
  <c r="D41" i="87"/>
  <c r="D42" i="87"/>
  <c r="I42" i="87" s="1"/>
  <c r="D43" i="87"/>
  <c r="J43" i="87"/>
  <c r="D44" i="87"/>
  <c r="I44" i="87" s="1"/>
  <c r="D45" i="87"/>
  <c r="I45" i="87"/>
  <c r="E46" i="87"/>
  <c r="F46" i="87"/>
  <c r="G46" i="87"/>
  <c r="H46" i="87"/>
  <c r="D47" i="87"/>
  <c r="D48" i="87"/>
  <c r="I48" i="87" s="1"/>
  <c r="D49" i="87"/>
  <c r="J49" i="87"/>
  <c r="D50" i="87"/>
  <c r="D51" i="87"/>
  <c r="I51" i="87"/>
  <c r="E52" i="87"/>
  <c r="F52" i="87"/>
  <c r="G52" i="87"/>
  <c r="H52" i="87"/>
  <c r="D53" i="87"/>
  <c r="D54" i="87"/>
  <c r="J54" i="87"/>
  <c r="D55" i="87"/>
  <c r="D56" i="87"/>
  <c r="D57" i="87"/>
  <c r="J57" i="87"/>
  <c r="I57" i="87"/>
  <c r="E58" i="87"/>
  <c r="F58" i="87"/>
  <c r="G58" i="87"/>
  <c r="H58" i="87"/>
  <c r="D59" i="87"/>
  <c r="J59" i="87" s="1"/>
  <c r="D60" i="87"/>
  <c r="I60" i="87"/>
  <c r="D61" i="87"/>
  <c r="D62" i="87"/>
  <c r="J62" i="87"/>
  <c r="D63" i="87"/>
  <c r="E65" i="87"/>
  <c r="E23" i="87"/>
  <c r="F65" i="87"/>
  <c r="G65" i="87"/>
  <c r="H65" i="87"/>
  <c r="H64" i="87" s="1"/>
  <c r="H23" i="87"/>
  <c r="J23" i="87" s="1"/>
  <c r="E66" i="87"/>
  <c r="F66" i="87"/>
  <c r="F24" i="87"/>
  <c r="G66" i="87"/>
  <c r="H66" i="87"/>
  <c r="E67" i="87"/>
  <c r="D67" i="87"/>
  <c r="J67" i="87" s="1"/>
  <c r="I67" i="87"/>
  <c r="I25" i="87" s="1"/>
  <c r="F67" i="87"/>
  <c r="F25" i="87" s="1"/>
  <c r="G67" i="87"/>
  <c r="H67" i="87"/>
  <c r="H25" i="87" s="1"/>
  <c r="J25" i="87" s="1"/>
  <c r="E68" i="87"/>
  <c r="F68" i="87"/>
  <c r="F64" i="87"/>
  <c r="G68" i="87"/>
  <c r="D68" i="87" s="1"/>
  <c r="H68" i="87"/>
  <c r="H26" i="87"/>
  <c r="E69" i="87"/>
  <c r="D69" i="87" s="1"/>
  <c r="F69" i="87"/>
  <c r="I69" i="87"/>
  <c r="G69" i="87"/>
  <c r="H69" i="87"/>
  <c r="E70" i="87"/>
  <c r="F70" i="87"/>
  <c r="G70" i="87"/>
  <c r="H70" i="87"/>
  <c r="D71" i="87"/>
  <c r="J71" i="87"/>
  <c r="D72" i="87"/>
  <c r="J72" i="87" s="1"/>
  <c r="D73" i="87"/>
  <c r="D74" i="87"/>
  <c r="I74" i="87"/>
  <c r="I70" i="87" s="1"/>
  <c r="D75" i="87"/>
  <c r="J75" i="87" s="1"/>
  <c r="I75" i="87"/>
  <c r="E76" i="87"/>
  <c r="F76" i="87"/>
  <c r="G76" i="87"/>
  <c r="H76" i="87"/>
  <c r="D77" i="87"/>
  <c r="J77" i="87" s="1"/>
  <c r="D78" i="87"/>
  <c r="I78" i="87" s="1"/>
  <c r="D79" i="87"/>
  <c r="J79" i="87" s="1"/>
  <c r="I79" i="87"/>
  <c r="D80" i="87"/>
  <c r="J80" i="87"/>
  <c r="I80" i="87"/>
  <c r="D81" i="87"/>
  <c r="J81" i="87" s="1"/>
  <c r="F82" i="87"/>
  <c r="D82" i="87"/>
  <c r="H82" i="87"/>
  <c r="F88" i="87"/>
  <c r="D88" i="87"/>
  <c r="I88" i="87" s="1"/>
  <c r="H88" i="87"/>
  <c r="E94" i="87"/>
  <c r="F94" i="87"/>
  <c r="G94" i="87"/>
  <c r="H94" i="87"/>
  <c r="D95" i="87"/>
  <c r="D94" i="87"/>
  <c r="J94" i="87" s="1"/>
  <c r="D96" i="87"/>
  <c r="I96" i="87"/>
  <c r="D97" i="87"/>
  <c r="I97" i="87" s="1"/>
  <c r="D98" i="87"/>
  <c r="J98" i="87"/>
  <c r="I98" i="87"/>
  <c r="D99" i="87"/>
  <c r="I99" i="87" s="1"/>
  <c r="G25" i="87"/>
  <c r="I72" i="87"/>
  <c r="F23" i="87"/>
  <c r="J74" i="87"/>
  <c r="G23" i="87"/>
  <c r="D23" i="87" s="1"/>
  <c r="I39" i="87"/>
  <c r="J38" i="87"/>
  <c r="J96" i="87"/>
  <c r="J35" i="87"/>
  <c r="J44" i="87"/>
  <c r="F28" i="87"/>
  <c r="J41" i="87"/>
  <c r="I41" i="87"/>
  <c r="I95" i="87"/>
  <c r="F145" i="86"/>
  <c r="C21" i="86"/>
  <c r="D21" i="86"/>
  <c r="F21" i="86"/>
  <c r="G21" i="86"/>
  <c r="H21" i="86"/>
  <c r="I21" i="86"/>
  <c r="J21" i="86"/>
  <c r="K21" i="86"/>
  <c r="M21" i="86"/>
  <c r="N21" i="86"/>
  <c r="O21" i="86"/>
  <c r="Q21" i="86"/>
  <c r="E22" i="86"/>
  <c r="E134" i="86" s="1"/>
  <c r="L22" i="86"/>
  <c r="R22" i="86" s="1"/>
  <c r="E23" i="86"/>
  <c r="L23" i="86"/>
  <c r="P23" i="86" s="1"/>
  <c r="E24" i="86"/>
  <c r="L24" i="86"/>
  <c r="P24" i="86" s="1"/>
  <c r="E25" i="86"/>
  <c r="E137" i="86" s="1"/>
  <c r="L25" i="86"/>
  <c r="E26" i="86"/>
  <c r="L26" i="86"/>
  <c r="C28" i="86"/>
  <c r="D28" i="86"/>
  <c r="F28" i="86"/>
  <c r="F27" i="86" s="1"/>
  <c r="G28" i="86"/>
  <c r="H28" i="86"/>
  <c r="H27" i="86" s="1"/>
  <c r="I28" i="86"/>
  <c r="I27" i="86" s="1"/>
  <c r="J28" i="86"/>
  <c r="K28" i="86"/>
  <c r="M28" i="86"/>
  <c r="N28" i="86"/>
  <c r="O28" i="86"/>
  <c r="L28" i="86" s="1"/>
  <c r="P28" i="86" s="1"/>
  <c r="Q28" i="86"/>
  <c r="Q27" i="86" s="1"/>
  <c r="E29" i="86"/>
  <c r="E28" i="86" s="1"/>
  <c r="L29" i="86"/>
  <c r="P29" i="86" s="1"/>
  <c r="M144" i="86"/>
  <c r="L32" i="86"/>
  <c r="R32" i="86" s="1"/>
  <c r="C35" i="86"/>
  <c r="D35" i="86"/>
  <c r="F35" i="86"/>
  <c r="G35" i="86"/>
  <c r="H35" i="86"/>
  <c r="I35" i="86"/>
  <c r="J35" i="86"/>
  <c r="K35" i="86"/>
  <c r="M35" i="86"/>
  <c r="N35" i="86"/>
  <c r="O35" i="86"/>
  <c r="Q35" i="86"/>
  <c r="E36" i="86"/>
  <c r="L36" i="86"/>
  <c r="R36" i="86"/>
  <c r="E37" i="86"/>
  <c r="L37" i="86"/>
  <c r="L135" i="86" s="1"/>
  <c r="E38" i="86"/>
  <c r="L38" i="86"/>
  <c r="R38" i="86" s="1"/>
  <c r="E39" i="86"/>
  <c r="E35" i="86" s="1"/>
  <c r="L39" i="86"/>
  <c r="R39" i="86" s="1"/>
  <c r="E40" i="86"/>
  <c r="L40" i="86"/>
  <c r="R40" i="86" s="1"/>
  <c r="C41" i="86"/>
  <c r="D41" i="86"/>
  <c r="F41" i="86"/>
  <c r="G41" i="86"/>
  <c r="H41" i="86"/>
  <c r="I41" i="86"/>
  <c r="J41" i="86"/>
  <c r="K41" i="86"/>
  <c r="M41" i="86"/>
  <c r="N41" i="86"/>
  <c r="O41" i="86"/>
  <c r="Q41" i="86"/>
  <c r="E42" i="86"/>
  <c r="L42" i="86"/>
  <c r="P42" i="86" s="1"/>
  <c r="E43" i="86"/>
  <c r="L43" i="86"/>
  <c r="E44" i="86"/>
  <c r="E136" i="86" s="1"/>
  <c r="L44" i="86"/>
  <c r="P44" i="86" s="1"/>
  <c r="E45" i="86"/>
  <c r="L45" i="86"/>
  <c r="E46" i="86"/>
  <c r="L46" i="86"/>
  <c r="C47" i="86"/>
  <c r="D47" i="86"/>
  <c r="F47" i="86"/>
  <c r="G47" i="86"/>
  <c r="H47" i="86"/>
  <c r="I47" i="86"/>
  <c r="J47" i="86"/>
  <c r="K47" i="86"/>
  <c r="M47" i="86"/>
  <c r="N47" i="86"/>
  <c r="O47" i="86"/>
  <c r="Q47" i="86"/>
  <c r="E48" i="86"/>
  <c r="L48" i="86"/>
  <c r="P48" i="86"/>
  <c r="E49" i="86"/>
  <c r="L49" i="86"/>
  <c r="R49" i="86" s="1"/>
  <c r="P49" i="86"/>
  <c r="E50" i="86"/>
  <c r="L50" i="86"/>
  <c r="R50" i="86" s="1"/>
  <c r="E51" i="86"/>
  <c r="L51" i="86"/>
  <c r="E52" i="86"/>
  <c r="L52" i="86"/>
  <c r="P52" i="86" s="1"/>
  <c r="C53" i="86"/>
  <c r="D53" i="86"/>
  <c r="F53" i="86"/>
  <c r="G53" i="86"/>
  <c r="H53" i="86"/>
  <c r="I53" i="86"/>
  <c r="J53" i="86"/>
  <c r="K53" i="86"/>
  <c r="M53" i="86"/>
  <c r="N53" i="86"/>
  <c r="O53" i="86"/>
  <c r="Q53" i="86"/>
  <c r="E54" i="86"/>
  <c r="L54" i="86"/>
  <c r="P54" i="86" s="1"/>
  <c r="E55" i="86"/>
  <c r="L55" i="86"/>
  <c r="P55" i="86" s="1"/>
  <c r="E56" i="86"/>
  <c r="L56" i="86"/>
  <c r="E57" i="86"/>
  <c r="L57" i="86"/>
  <c r="P57" i="86"/>
  <c r="E58" i="86"/>
  <c r="L58" i="86"/>
  <c r="R58" i="86"/>
  <c r="C59" i="86"/>
  <c r="D59" i="86"/>
  <c r="F59" i="86"/>
  <c r="G59" i="86"/>
  <c r="H59" i="86"/>
  <c r="I59" i="86"/>
  <c r="J59" i="86"/>
  <c r="K59" i="86"/>
  <c r="M59" i="86"/>
  <c r="N59" i="86"/>
  <c r="O59" i="86"/>
  <c r="Q59" i="86"/>
  <c r="E60" i="86"/>
  <c r="L60" i="86"/>
  <c r="R60" i="86" s="1"/>
  <c r="E61" i="86"/>
  <c r="L61" i="86"/>
  <c r="L59" i="86" s="1"/>
  <c r="E62" i="86"/>
  <c r="L62" i="86"/>
  <c r="P62" i="86" s="1"/>
  <c r="E63" i="86"/>
  <c r="L63" i="86"/>
  <c r="P63" i="86" s="1"/>
  <c r="E64" i="86"/>
  <c r="L64" i="86"/>
  <c r="P64" i="86" s="1"/>
  <c r="C66" i="86"/>
  <c r="D66" i="86"/>
  <c r="G66" i="86"/>
  <c r="H66" i="86"/>
  <c r="H65" i="86" s="1"/>
  <c r="I66" i="86"/>
  <c r="J66" i="86"/>
  <c r="J65" i="86" s="1"/>
  <c r="K66" i="86"/>
  <c r="K65" i="86" s="1"/>
  <c r="M66" i="86"/>
  <c r="N66" i="86"/>
  <c r="N65" i="86"/>
  <c r="O66" i="86"/>
  <c r="Q66" i="86"/>
  <c r="Q65" i="86" s="1"/>
  <c r="E67" i="86"/>
  <c r="L67" i="86"/>
  <c r="P67" i="86" s="1"/>
  <c r="E68" i="86"/>
  <c r="L68" i="86"/>
  <c r="R68" i="86" s="1"/>
  <c r="E69" i="86"/>
  <c r="L69" i="86"/>
  <c r="R69" i="86" s="1"/>
  <c r="E70" i="86"/>
  <c r="L70" i="86"/>
  <c r="E71" i="86"/>
  <c r="L71" i="86"/>
  <c r="Q144" i="86"/>
  <c r="C74" i="86"/>
  <c r="D74" i="86"/>
  <c r="F74" i="86"/>
  <c r="F73" i="86" s="1"/>
  <c r="G74" i="86"/>
  <c r="G73" i="86" s="1"/>
  <c r="H74" i="86"/>
  <c r="I74" i="86"/>
  <c r="J74" i="86"/>
  <c r="K74" i="86"/>
  <c r="M74" i="86"/>
  <c r="N74" i="86"/>
  <c r="O74" i="86"/>
  <c r="Q74" i="86"/>
  <c r="E75" i="86"/>
  <c r="E74" i="86" s="1"/>
  <c r="L75" i="86"/>
  <c r="E76" i="86"/>
  <c r="L76" i="86"/>
  <c r="C77" i="86"/>
  <c r="D77" i="86"/>
  <c r="D73" i="86" s="1"/>
  <c r="G77" i="86"/>
  <c r="H77" i="86"/>
  <c r="H140" i="86" s="1"/>
  <c r="I77" i="86"/>
  <c r="I73" i="86" s="1"/>
  <c r="J77" i="86"/>
  <c r="J73" i="86" s="1"/>
  <c r="K77" i="86"/>
  <c r="M77" i="86"/>
  <c r="N77" i="86"/>
  <c r="N73" i="86" s="1"/>
  <c r="O77" i="86"/>
  <c r="Q77" i="86"/>
  <c r="Q73" i="86" s="1"/>
  <c r="E78" i="86"/>
  <c r="L78" i="86"/>
  <c r="R78" i="86" s="1"/>
  <c r="E79" i="86"/>
  <c r="L79" i="86"/>
  <c r="P79" i="86" s="1"/>
  <c r="E80" i="86"/>
  <c r="L80" i="86"/>
  <c r="P80" i="86"/>
  <c r="E81" i="86"/>
  <c r="L81" i="86"/>
  <c r="R81" i="86" s="1"/>
  <c r="R77" i="86" s="1"/>
  <c r="E82" i="86"/>
  <c r="L82" i="86"/>
  <c r="P82" i="86" s="1"/>
  <c r="E83" i="86"/>
  <c r="C84" i="86"/>
  <c r="D84" i="86"/>
  <c r="G84" i="86"/>
  <c r="G141" i="86" s="1"/>
  <c r="H84" i="86"/>
  <c r="H141" i="86" s="1"/>
  <c r="I84" i="86"/>
  <c r="J84" i="86"/>
  <c r="K84" i="86"/>
  <c r="M84" i="86"/>
  <c r="N84" i="86"/>
  <c r="O84" i="86"/>
  <c r="Q84" i="86"/>
  <c r="E85" i="86"/>
  <c r="L85" i="86"/>
  <c r="E86" i="86"/>
  <c r="L86" i="86"/>
  <c r="P86" i="86" s="1"/>
  <c r="E87" i="86"/>
  <c r="L87" i="86"/>
  <c r="E88" i="86"/>
  <c r="L88" i="86"/>
  <c r="P88" i="86" s="1"/>
  <c r="E89" i="86"/>
  <c r="L89" i="86"/>
  <c r="G144" i="86"/>
  <c r="C92" i="86"/>
  <c r="D92" i="86"/>
  <c r="F92" i="86"/>
  <c r="F91" i="86" s="1"/>
  <c r="G92" i="86"/>
  <c r="H92" i="86"/>
  <c r="I92" i="86"/>
  <c r="I91" i="86" s="1"/>
  <c r="J92" i="86"/>
  <c r="J91" i="86" s="1"/>
  <c r="K92" i="86"/>
  <c r="M92" i="86"/>
  <c r="N92" i="86"/>
  <c r="O92" i="86"/>
  <c r="Q92" i="86"/>
  <c r="Q91" i="86" s="1"/>
  <c r="E93" i="86"/>
  <c r="L93" i="86"/>
  <c r="R93" i="86" s="1"/>
  <c r="E94" i="86"/>
  <c r="L94" i="86"/>
  <c r="R94" i="86" s="1"/>
  <c r="E95" i="86"/>
  <c r="L95" i="86"/>
  <c r="E96" i="86"/>
  <c r="L96" i="86"/>
  <c r="R96" i="86" s="1"/>
  <c r="E97" i="86"/>
  <c r="L97" i="86"/>
  <c r="R97" i="86" s="1"/>
  <c r="E98" i="86"/>
  <c r="E145" i="86" s="1"/>
  <c r="C99" i="86"/>
  <c r="C91" i="86"/>
  <c r="D99" i="86"/>
  <c r="D91" i="86" s="1"/>
  <c r="G99" i="86"/>
  <c r="H99" i="86"/>
  <c r="I99" i="86"/>
  <c r="J99" i="86"/>
  <c r="K99" i="86"/>
  <c r="M99" i="86"/>
  <c r="M91" i="86"/>
  <c r="N99" i="86"/>
  <c r="O99" i="86"/>
  <c r="Q99" i="86"/>
  <c r="E100" i="86"/>
  <c r="L100" i="86"/>
  <c r="P100" i="86" s="1"/>
  <c r="E101" i="86"/>
  <c r="L101" i="86"/>
  <c r="R101" i="86"/>
  <c r="E102" i="86"/>
  <c r="L102" i="86"/>
  <c r="P102" i="86" s="1"/>
  <c r="E103" i="86"/>
  <c r="L103" i="86"/>
  <c r="E104" i="86"/>
  <c r="L104" i="86"/>
  <c r="R104" i="86"/>
  <c r="E105" i="86"/>
  <c r="K144" i="86"/>
  <c r="I108" i="86"/>
  <c r="J108" i="86"/>
  <c r="M108" i="86"/>
  <c r="Q108" i="86"/>
  <c r="E109" i="86"/>
  <c r="L109" i="86"/>
  <c r="P109" i="86" s="1"/>
  <c r="E110" i="86"/>
  <c r="L110" i="86"/>
  <c r="P110" i="86" s="1"/>
  <c r="E111" i="86"/>
  <c r="L111" i="86"/>
  <c r="R111" i="86" s="1"/>
  <c r="E112" i="86"/>
  <c r="L112" i="86"/>
  <c r="E113" i="86"/>
  <c r="L113" i="86"/>
  <c r="R113" i="86" s="1"/>
  <c r="C108" i="86"/>
  <c r="D108" i="86"/>
  <c r="G108" i="86"/>
  <c r="H108" i="86"/>
  <c r="K108" i="86"/>
  <c r="O108" i="86"/>
  <c r="C117" i="86"/>
  <c r="C116" i="86" s="1"/>
  <c r="D117" i="86"/>
  <c r="F117" i="86"/>
  <c r="G117" i="86"/>
  <c r="H117" i="86"/>
  <c r="I117" i="86"/>
  <c r="J117" i="86"/>
  <c r="K117" i="86"/>
  <c r="M117" i="86"/>
  <c r="N117" i="86"/>
  <c r="O117" i="86"/>
  <c r="Q117" i="86"/>
  <c r="E118" i="86"/>
  <c r="L118" i="86"/>
  <c r="R118" i="86" s="1"/>
  <c r="R117" i="86" s="1"/>
  <c r="C119" i="86"/>
  <c r="D119" i="86"/>
  <c r="F119" i="86"/>
  <c r="G119" i="86"/>
  <c r="H119" i="86"/>
  <c r="I119" i="86"/>
  <c r="J119" i="86"/>
  <c r="K119" i="86"/>
  <c r="M119" i="86"/>
  <c r="N119" i="86"/>
  <c r="N116" i="86" s="1"/>
  <c r="O119" i="86"/>
  <c r="Q119" i="86"/>
  <c r="E120" i="86"/>
  <c r="L120" i="86"/>
  <c r="E121" i="86"/>
  <c r="L121" i="86"/>
  <c r="P121" i="86" s="1"/>
  <c r="Q122" i="86"/>
  <c r="Q116" i="86" s="1"/>
  <c r="E123" i="86"/>
  <c r="L123" i="86"/>
  <c r="E124" i="86"/>
  <c r="L124" i="86"/>
  <c r="P124" i="86" s="1"/>
  <c r="E125" i="86"/>
  <c r="L125" i="86"/>
  <c r="P125" i="86" s="1"/>
  <c r="R125" i="86"/>
  <c r="E126" i="86"/>
  <c r="L126" i="86"/>
  <c r="P126" i="86"/>
  <c r="E127" i="86"/>
  <c r="L127" i="86"/>
  <c r="P127" i="86" s="1"/>
  <c r="C122" i="86"/>
  <c r="H122" i="86"/>
  <c r="I122" i="86"/>
  <c r="J122" i="86"/>
  <c r="K122" i="86"/>
  <c r="N122" i="86"/>
  <c r="C129" i="86"/>
  <c r="D129" i="86"/>
  <c r="F129" i="86"/>
  <c r="G129" i="86"/>
  <c r="H129" i="86"/>
  <c r="I129" i="86"/>
  <c r="J129" i="86"/>
  <c r="K129" i="86"/>
  <c r="M129" i="86"/>
  <c r="N129" i="86"/>
  <c r="O129" i="86"/>
  <c r="Q129" i="86"/>
  <c r="E130" i="86"/>
  <c r="E129" i="86" s="1"/>
  <c r="L130" i="86"/>
  <c r="L129" i="86" s="1"/>
  <c r="L131" i="86"/>
  <c r="C134" i="86"/>
  <c r="D134" i="86"/>
  <c r="F134" i="86"/>
  <c r="G134" i="86"/>
  <c r="G133" i="86" s="1"/>
  <c r="G132" i="86" s="1"/>
  <c r="H134" i="86"/>
  <c r="I134" i="86"/>
  <c r="J134" i="86"/>
  <c r="J133" i="86" s="1"/>
  <c r="K134" i="86"/>
  <c r="M134" i="86"/>
  <c r="N134" i="86"/>
  <c r="O134" i="86"/>
  <c r="O133" i="86" s="1"/>
  <c r="O132" i="86" s="1"/>
  <c r="Q134" i="86"/>
  <c r="C135" i="86"/>
  <c r="D135" i="86"/>
  <c r="F135" i="86"/>
  <c r="G135" i="86"/>
  <c r="H135" i="86"/>
  <c r="I135" i="86"/>
  <c r="I133" i="86" s="1"/>
  <c r="J135" i="86"/>
  <c r="K135" i="86"/>
  <c r="M135" i="86"/>
  <c r="N135" i="86"/>
  <c r="O135" i="86"/>
  <c r="Q135" i="86"/>
  <c r="C136" i="86"/>
  <c r="D136" i="86"/>
  <c r="F136" i="86"/>
  <c r="G136" i="86"/>
  <c r="H136" i="86"/>
  <c r="I136" i="86"/>
  <c r="J136" i="86"/>
  <c r="K136" i="86"/>
  <c r="M136" i="86"/>
  <c r="N136" i="86"/>
  <c r="O136" i="86"/>
  <c r="Q136" i="86"/>
  <c r="C137" i="86"/>
  <c r="D137" i="86"/>
  <c r="F137" i="86"/>
  <c r="G137" i="86"/>
  <c r="H137" i="86"/>
  <c r="I137" i="86"/>
  <c r="J137" i="86"/>
  <c r="K137" i="86"/>
  <c r="M137" i="86"/>
  <c r="N137" i="86"/>
  <c r="O137" i="86"/>
  <c r="Q137" i="86"/>
  <c r="C138" i="86"/>
  <c r="D138" i="86"/>
  <c r="F138" i="86"/>
  <c r="G138" i="86"/>
  <c r="H138" i="86"/>
  <c r="I138" i="86"/>
  <c r="J138" i="86"/>
  <c r="K138" i="86"/>
  <c r="M138" i="86"/>
  <c r="N138" i="86"/>
  <c r="O138" i="86"/>
  <c r="Q138" i="86"/>
  <c r="F139" i="86"/>
  <c r="F140" i="86"/>
  <c r="F141" i="86"/>
  <c r="F142" i="86"/>
  <c r="F143" i="86"/>
  <c r="L31" i="86"/>
  <c r="R31" i="86" s="1"/>
  <c r="E114" i="86"/>
  <c r="K73" i="86"/>
  <c r="L114" i="86"/>
  <c r="C65" i="86"/>
  <c r="P68" i="86"/>
  <c r="R130" i="86"/>
  <c r="R129" i="86" s="1"/>
  <c r="P101" i="86"/>
  <c r="O91" i="86"/>
  <c r="L90" i="86"/>
  <c r="R44" i="86"/>
  <c r="G91" i="86"/>
  <c r="C73" i="86"/>
  <c r="E30" i="86"/>
  <c r="I65" i="86"/>
  <c r="N144" i="86"/>
  <c r="E131" i="86"/>
  <c r="D144" i="86"/>
  <c r="E99" i="86"/>
  <c r="E142" i="86" s="1"/>
  <c r="L72" i="86"/>
  <c r="P69" i="86"/>
  <c r="R29" i="86"/>
  <c r="R28" i="86" s="1"/>
  <c r="E115" i="86"/>
  <c r="P96" i="86"/>
  <c r="P39" i="86"/>
  <c r="K27" i="86"/>
  <c r="E84" i="86"/>
  <c r="E141" i="86" s="1"/>
  <c r="E33" i="86"/>
  <c r="G27" i="86"/>
  <c r="E106" i="86"/>
  <c r="R126" i="86"/>
  <c r="P118" i="86"/>
  <c r="P117" i="86" s="1"/>
  <c r="E107" i="86"/>
  <c r="L106" i="86"/>
  <c r="R86" i="86"/>
  <c r="R79" i="86"/>
  <c r="O65" i="86"/>
  <c r="R57" i="86"/>
  <c r="L33" i="86"/>
  <c r="P33" i="86" s="1"/>
  <c r="D27" i="86"/>
  <c r="O144" i="86"/>
  <c r="K91" i="86"/>
  <c r="P81" i="86"/>
  <c r="D65" i="86"/>
  <c r="N27" i="86"/>
  <c r="F144" i="86"/>
  <c r="H144" i="86"/>
  <c r="H139" i="86"/>
  <c r="E119" i="86"/>
  <c r="E117" i="86"/>
  <c r="M65" i="86"/>
  <c r="E32" i="86"/>
  <c r="F65" i="86"/>
  <c r="R54" i="86"/>
  <c r="P114" i="86"/>
  <c r="C27" i="86"/>
  <c r="P130" i="86"/>
  <c r="P129" i="86" s="1"/>
  <c r="N108" i="86"/>
  <c r="F108" i="86"/>
  <c r="P78" i="86"/>
  <c r="P60" i="86"/>
  <c r="P36" i="86"/>
  <c r="J27" i="86"/>
  <c r="E128" i="86"/>
  <c r="O122" i="86"/>
  <c r="G122" i="86"/>
  <c r="L128" i="86"/>
  <c r="P128" i="86" s="1"/>
  <c r="P22" i="86"/>
  <c r="M122" i="86"/>
  <c r="D122" i="86"/>
  <c r="L115" i="86"/>
  <c r="L107" i="86"/>
  <c r="R48" i="86"/>
  <c r="R124" i="86"/>
  <c r="R23" i="86"/>
  <c r="R127" i="86"/>
  <c r="R100" i="86"/>
  <c r="R67" i="86"/>
  <c r="R42" i="86"/>
  <c r="I32" i="85"/>
  <c r="H32" i="85" s="1"/>
  <c r="I34" i="85"/>
  <c r="F31" i="85"/>
  <c r="F30" i="85" s="1"/>
  <c r="G31" i="85"/>
  <c r="I31" i="85"/>
  <c r="D32" i="85"/>
  <c r="G32" i="85"/>
  <c r="C33" i="85"/>
  <c r="F33" i="85"/>
  <c r="C34" i="85"/>
  <c r="H39" i="85"/>
  <c r="F34" i="85"/>
  <c r="G34" i="85"/>
  <c r="H40" i="85"/>
  <c r="C32" i="85"/>
  <c r="H43" i="85"/>
  <c r="D33" i="85"/>
  <c r="G33" i="85"/>
  <c r="I33" i="85"/>
  <c r="I45" i="85"/>
  <c r="F45" i="85"/>
  <c r="G45" i="85"/>
  <c r="C45" i="85"/>
  <c r="H47" i="85"/>
  <c r="H49" i="85"/>
  <c r="H50" i="85"/>
  <c r="H51" i="85"/>
  <c r="H52" i="85"/>
  <c r="H53" i="85"/>
  <c r="I54" i="85"/>
  <c r="I48" i="85" s="1"/>
  <c r="H55" i="85"/>
  <c r="F54" i="85"/>
  <c r="H56" i="85"/>
  <c r="G54" i="85"/>
  <c r="C57" i="85"/>
  <c r="C48" i="85" s="1"/>
  <c r="I57" i="85"/>
  <c r="H59" i="85"/>
  <c r="H60" i="85"/>
  <c r="G41" i="85"/>
  <c r="C31" i="85"/>
  <c r="G57" i="85"/>
  <c r="G48" i="85" s="1"/>
  <c r="D45" i="85"/>
  <c r="F32" i="85"/>
  <c r="E30" i="85"/>
  <c r="E61" i="85"/>
  <c r="C41" i="85"/>
  <c r="C54" i="85"/>
  <c r="F57" i="85"/>
  <c r="F48" i="85"/>
  <c r="D57" i="85"/>
  <c r="R114" i="86"/>
  <c r="R33" i="86"/>
  <c r="R128" i="86"/>
  <c r="I35" i="85"/>
  <c r="H42" i="85"/>
  <c r="F41" i="85"/>
  <c r="G35" i="85"/>
  <c r="H58" i="85"/>
  <c r="H57" i="85" s="1"/>
  <c r="F35" i="85"/>
  <c r="D31" i="85"/>
  <c r="H37" i="85"/>
  <c r="C22" i="84"/>
  <c r="E22" i="84"/>
  <c r="E27" i="84" s="1"/>
  <c r="F22" i="84"/>
  <c r="G23" i="84"/>
  <c r="H23" i="84"/>
  <c r="I23" i="84"/>
  <c r="G24" i="84"/>
  <c r="H24" i="84"/>
  <c r="I24" i="84"/>
  <c r="G25" i="84"/>
  <c r="H25" i="84"/>
  <c r="I25" i="84"/>
  <c r="G26" i="84"/>
  <c r="H26" i="84"/>
  <c r="I26" i="84"/>
  <c r="C35" i="84"/>
  <c r="I35" i="84"/>
  <c r="C36" i="84"/>
  <c r="C37" i="84"/>
  <c r="I37" i="84"/>
  <c r="C38" i="84"/>
  <c r="C39" i="84"/>
  <c r="J39" i="84" s="1"/>
  <c r="C41" i="84"/>
  <c r="E41" i="84"/>
  <c r="F41" i="84"/>
  <c r="C40" i="84"/>
  <c r="I40" i="84" s="1"/>
  <c r="H41" i="84"/>
  <c r="C48" i="84"/>
  <c r="G48" i="84"/>
  <c r="G49" i="84"/>
  <c r="J40" i="84"/>
  <c r="K306" i="89"/>
  <c r="L174" i="89"/>
  <c r="P32" i="86"/>
  <c r="H54" i="85"/>
  <c r="D30" i="85"/>
  <c r="H41" i="85"/>
  <c r="H38" i="85"/>
  <c r="D35" i="85"/>
  <c r="I71" i="87"/>
  <c r="D70" i="87"/>
  <c r="J70" i="87" s="1"/>
  <c r="J97" i="87"/>
  <c r="J36" i="87"/>
  <c r="L140" i="89"/>
  <c r="I160" i="89"/>
  <c r="I159" i="89"/>
  <c r="C35" i="85"/>
  <c r="D41" i="85"/>
  <c r="H44" i="85"/>
  <c r="E90" i="86"/>
  <c r="E72" i="86"/>
  <c r="P104" i="86"/>
  <c r="J99" i="87"/>
  <c r="I47" i="87"/>
  <c r="I203" i="89"/>
  <c r="I202" i="89" s="1"/>
  <c r="I197" i="89"/>
  <c r="I196" i="89"/>
  <c r="I192" i="89"/>
  <c r="I191" i="89"/>
  <c r="C144" i="86"/>
  <c r="M27" i="86"/>
  <c r="E31" i="86"/>
  <c r="P113" i="86"/>
  <c r="J78" i="87"/>
  <c r="E27" i="87"/>
  <c r="H36" i="85"/>
  <c r="H46" i="85"/>
  <c r="H45" i="85" s="1"/>
  <c r="D54" i="85"/>
  <c r="J366" i="89"/>
  <c r="J365" i="89" s="1"/>
  <c r="I235" i="89"/>
  <c r="I234" i="89" s="1"/>
  <c r="I233" i="89" s="1"/>
  <c r="I222" i="89"/>
  <c r="I221" i="89" s="1"/>
  <c r="I217" i="89" s="1"/>
  <c r="K187" i="89"/>
  <c r="I181" i="89"/>
  <c r="I180" i="89"/>
  <c r="I174" i="89"/>
  <c r="I169" i="89" s="1"/>
  <c r="J35" i="84"/>
  <c r="J144" i="86"/>
  <c r="L30" i="86"/>
  <c r="P75" i="86"/>
  <c r="J60" i="87"/>
  <c r="D21" i="88"/>
  <c r="H21" i="88"/>
  <c r="J21" i="88" s="1"/>
  <c r="F42" i="88" s="1"/>
  <c r="D42" i="88" s="1"/>
  <c r="H20" i="88"/>
  <c r="J20" i="88"/>
  <c r="I49" i="89"/>
  <c r="I48" i="89"/>
  <c r="I47" i="89"/>
  <c r="I46" i="89" s="1"/>
  <c r="I56" i="87"/>
  <c r="J56" i="87"/>
  <c r="R80" i="86"/>
  <c r="R52" i="86"/>
  <c r="R24" i="86"/>
  <c r="K67" i="89"/>
  <c r="K66" i="89"/>
  <c r="L37" i="89"/>
  <c r="L36" i="89" s="1"/>
  <c r="L35" i="89" s="1"/>
  <c r="I41" i="85"/>
  <c r="J45" i="87"/>
  <c r="K159" i="89"/>
  <c r="I212" i="89"/>
  <c r="I211" i="89"/>
  <c r="I210" i="89"/>
  <c r="J27" i="90"/>
  <c r="J41" i="90" s="1"/>
  <c r="J43" i="90" s="1"/>
  <c r="K133" i="86"/>
  <c r="K132" i="86" s="1"/>
  <c r="R89" i="86"/>
  <c r="P89" i="86"/>
  <c r="J48" i="87"/>
  <c r="D46" i="87"/>
  <c r="J46" i="87"/>
  <c r="J36" i="84"/>
  <c r="I36" i="84"/>
  <c r="P94" i="86"/>
  <c r="M133" i="86"/>
  <c r="M132" i="86" s="1"/>
  <c r="P111" i="86"/>
  <c r="I59" i="87"/>
  <c r="D34" i="87"/>
  <c r="J34" i="87" s="1"/>
  <c r="J69" i="87"/>
  <c r="G139" i="86"/>
  <c r="E66" i="86"/>
  <c r="E64" i="87"/>
  <c r="I240" i="89"/>
  <c r="I239" i="89" s="1"/>
  <c r="P76" i="86"/>
  <c r="R76" i="86"/>
  <c r="E135" i="86"/>
  <c r="R102" i="86"/>
  <c r="R121" i="86"/>
  <c r="E92" i="86"/>
  <c r="E91" i="86" s="1"/>
  <c r="E25" i="87"/>
  <c r="D25" i="87"/>
  <c r="J114" i="89"/>
  <c r="D58" i="87"/>
  <c r="J58" i="87"/>
  <c r="P50" i="86"/>
  <c r="F26" i="87"/>
  <c r="F22" i="87"/>
  <c r="F21" i="87" s="1"/>
  <c r="H27" i="87"/>
  <c r="R45" i="86"/>
  <c r="P45" i="86"/>
  <c r="D32" i="87"/>
  <c r="J73" i="87"/>
  <c r="I73" i="87"/>
  <c r="P56" i="86"/>
  <c r="R56" i="86"/>
  <c r="R64" i="86"/>
  <c r="E28" i="87"/>
  <c r="I50" i="87"/>
  <c r="J50" i="87"/>
  <c r="F27" i="87"/>
  <c r="G140" i="86"/>
  <c r="F27" i="84"/>
  <c r="H22" i="84"/>
  <c r="I39" i="84"/>
  <c r="Q133" i="86"/>
  <c r="Q132" i="86" s="1"/>
  <c r="P103" i="86"/>
  <c r="R103" i="86"/>
  <c r="E53" i="86"/>
  <c r="D65" i="87"/>
  <c r="I61" i="87"/>
  <c r="J61" i="87"/>
  <c r="I49" i="87"/>
  <c r="I46" i="87"/>
  <c r="R62" i="86"/>
  <c r="K305" i="89"/>
  <c r="G30" i="85"/>
  <c r="G65" i="86"/>
  <c r="D76" i="87"/>
  <c r="J76" i="87" s="1"/>
  <c r="I55" i="87"/>
  <c r="J55" i="87"/>
  <c r="D40" i="87"/>
  <c r="J40" i="87"/>
  <c r="I43" i="87"/>
  <c r="I40" i="87" s="1"/>
  <c r="J272" i="89"/>
  <c r="L99" i="86"/>
  <c r="I31" i="87"/>
  <c r="P85" i="86"/>
  <c r="R85" i="86"/>
  <c r="L77" i="86"/>
  <c r="P38" i="86"/>
  <c r="I54" i="87"/>
  <c r="J37" i="84"/>
  <c r="R110" i="86"/>
  <c r="R82" i="86"/>
  <c r="P58" i="86"/>
  <c r="J42" i="87"/>
  <c r="G24" i="87"/>
  <c r="I62" i="87"/>
  <c r="J47" i="87"/>
  <c r="J95" i="87"/>
  <c r="L117" i="86"/>
  <c r="J51" i="87"/>
  <c r="J65" i="87"/>
  <c r="I65" i="87"/>
  <c r="J32" i="87"/>
  <c r="I32" i="87"/>
  <c r="E139" i="86"/>
  <c r="G20" i="86" l="1"/>
  <c r="J34" i="86"/>
  <c r="P31" i="86"/>
  <c r="F116" i="86"/>
  <c r="R109" i="86"/>
  <c r="P93" i="86"/>
  <c r="C34" i="86"/>
  <c r="O27" i="86"/>
  <c r="L144" i="86"/>
  <c r="E144" i="86"/>
  <c r="R55" i="86"/>
  <c r="R53" i="86" s="1"/>
  <c r="D34" i="86"/>
  <c r="L108" i="86"/>
  <c r="R63" i="86"/>
  <c r="M34" i="86"/>
  <c r="E21" i="86"/>
  <c r="P37" i="86"/>
  <c r="P35" i="86" s="1"/>
  <c r="R37" i="86"/>
  <c r="D116" i="86"/>
  <c r="M73" i="86"/>
  <c r="E41" i="86"/>
  <c r="L92" i="86"/>
  <c r="L91" i="86" s="1"/>
  <c r="P97" i="86"/>
  <c r="H91" i="86"/>
  <c r="E59" i="86"/>
  <c r="E138" i="86"/>
  <c r="E65" i="86"/>
  <c r="Q34" i="86"/>
  <c r="Q20" i="86" s="1"/>
  <c r="G34" i="86"/>
  <c r="L47" i="86"/>
  <c r="H116" i="86"/>
  <c r="F34" i="86"/>
  <c r="F20" i="86" s="1"/>
  <c r="P99" i="86"/>
  <c r="P53" i="86"/>
  <c r="J116" i="86"/>
  <c r="O116" i="86"/>
  <c r="P77" i="86"/>
  <c r="H133" i="86"/>
  <c r="H132" i="86" s="1"/>
  <c r="H35" i="85"/>
  <c r="H34" i="85"/>
  <c r="F61" i="85"/>
  <c r="C30" i="85"/>
  <c r="C61" i="85" s="1"/>
  <c r="J82" i="87"/>
  <c r="I82" i="87"/>
  <c r="J53" i="87"/>
  <c r="D52" i="87"/>
  <c r="J52" i="87" s="1"/>
  <c r="I53" i="87"/>
  <c r="I52" i="87" s="1"/>
  <c r="G22" i="84"/>
  <c r="C27" i="84"/>
  <c r="I22" i="84"/>
  <c r="R120" i="86"/>
  <c r="R119" i="86" s="1"/>
  <c r="L119" i="86"/>
  <c r="P120" i="86"/>
  <c r="P119" i="86" s="1"/>
  <c r="D24" i="87"/>
  <c r="J24" i="87" s="1"/>
  <c r="E22" i="87"/>
  <c r="E21" i="87" s="1"/>
  <c r="R75" i="86"/>
  <c r="L74" i="86"/>
  <c r="L73" i="86" s="1"/>
  <c r="L134" i="86"/>
  <c r="G27" i="87"/>
  <c r="D27" i="87" s="1"/>
  <c r="J27" i="87" s="1"/>
  <c r="G28" i="87"/>
  <c r="D33" i="87"/>
  <c r="J68" i="87"/>
  <c r="I68" i="87"/>
  <c r="I26" i="87" s="1"/>
  <c r="C20" i="86"/>
  <c r="R25" i="86"/>
  <c r="L137" i="86"/>
  <c r="L21" i="86"/>
  <c r="P25" i="86"/>
  <c r="J337" i="89"/>
  <c r="J304" i="89" s="1"/>
  <c r="L34" i="89"/>
  <c r="P74" i="86"/>
  <c r="P73" i="86" s="1"/>
  <c r="P87" i="86"/>
  <c r="P84" i="86" s="1"/>
  <c r="R87" i="86"/>
  <c r="L136" i="86"/>
  <c r="L84" i="86"/>
  <c r="P123" i="86"/>
  <c r="P122" i="86" s="1"/>
  <c r="R123" i="86"/>
  <c r="R122" i="86" s="1"/>
  <c r="L122" i="86"/>
  <c r="J38" i="84"/>
  <c r="I38" i="84"/>
  <c r="H48" i="85"/>
  <c r="R99" i="86"/>
  <c r="J20" i="86"/>
  <c r="I337" i="89"/>
  <c r="I304" i="89" s="1"/>
  <c r="H33" i="85"/>
  <c r="I30" i="85"/>
  <c r="I61" i="85" s="1"/>
  <c r="I34" i="86"/>
  <c r="L41" i="86"/>
  <c r="P43" i="86"/>
  <c r="R43" i="86"/>
  <c r="K34" i="86"/>
  <c r="I94" i="87"/>
  <c r="H22" i="87"/>
  <c r="G61" i="85"/>
  <c r="J41" i="84"/>
  <c r="J169" i="89"/>
  <c r="J34" i="89" s="1"/>
  <c r="K114" i="89"/>
  <c r="I187" i="89"/>
  <c r="I186" i="89" s="1"/>
  <c r="G27" i="84"/>
  <c r="L272" i="89"/>
  <c r="L239" i="89" s="1"/>
  <c r="L185" i="89" s="1"/>
  <c r="I27" i="84"/>
  <c r="R46" i="86"/>
  <c r="P46" i="86"/>
  <c r="C49" i="84"/>
  <c r="I29" i="87"/>
  <c r="R51" i="86"/>
  <c r="R47" i="86" s="1"/>
  <c r="R112" i="86"/>
  <c r="R108" i="86" s="1"/>
  <c r="P51" i="86"/>
  <c r="P47" i="86" s="1"/>
  <c r="D48" i="85"/>
  <c r="D61" i="85" s="1"/>
  <c r="E47" i="86"/>
  <c r="J187" i="89"/>
  <c r="J186" i="89" s="1"/>
  <c r="K169" i="89"/>
  <c r="I116" i="86"/>
  <c r="R71" i="86"/>
  <c r="P71" i="86"/>
  <c r="R30" i="86"/>
  <c r="N133" i="86"/>
  <c r="N132" i="86" s="1"/>
  <c r="R95" i="86"/>
  <c r="R92" i="86" s="1"/>
  <c r="P95" i="86"/>
  <c r="H73" i="86"/>
  <c r="R35" i="86"/>
  <c r="J33" i="88"/>
  <c r="J34" i="88" s="1"/>
  <c r="G34" i="88"/>
  <c r="K240" i="89"/>
  <c r="K239" i="89" s="1"/>
  <c r="E108" i="86"/>
  <c r="I34" i="87"/>
  <c r="K217" i="89"/>
  <c r="K186" i="89" s="1"/>
  <c r="P40" i="86"/>
  <c r="P30" i="86"/>
  <c r="E122" i="86"/>
  <c r="G116" i="86"/>
  <c r="F133" i="86"/>
  <c r="F132" i="86" s="1"/>
  <c r="O73" i="86"/>
  <c r="O34" i="86" s="1"/>
  <c r="R70" i="86"/>
  <c r="P70" i="86"/>
  <c r="P66" i="86" s="1"/>
  <c r="P65" i="86" s="1"/>
  <c r="I41" i="84"/>
  <c r="D133" i="86"/>
  <c r="D132" i="86" s="1"/>
  <c r="G64" i="87"/>
  <c r="D66" i="87"/>
  <c r="G26" i="87"/>
  <c r="D26" i="87" s="1"/>
  <c r="J26" i="87" s="1"/>
  <c r="L306" i="89"/>
  <c r="L305" i="89" s="1"/>
  <c r="L304" i="89" s="1"/>
  <c r="L169" i="89"/>
  <c r="H27" i="84"/>
  <c r="L66" i="86"/>
  <c r="L65" i="86" s="1"/>
  <c r="E77" i="86"/>
  <c r="L27" i="86"/>
  <c r="L138" i="86"/>
  <c r="H31" i="85"/>
  <c r="H30" i="85" s="1"/>
  <c r="H61" i="85" s="1"/>
  <c r="L35" i="86"/>
  <c r="J132" i="86"/>
  <c r="C133" i="86"/>
  <c r="C132" i="86" s="1"/>
  <c r="N91" i="86"/>
  <c r="N34" i="86" s="1"/>
  <c r="N20" i="86" s="1"/>
  <c r="R88" i="86"/>
  <c r="P61" i="86"/>
  <c r="P59" i="86" s="1"/>
  <c r="R61" i="86"/>
  <c r="R59" i="86" s="1"/>
  <c r="E27" i="86"/>
  <c r="R26" i="86"/>
  <c r="P26" i="86"/>
  <c r="K140" i="89"/>
  <c r="K94" i="89"/>
  <c r="K34" i="89" s="1"/>
  <c r="L67" i="89"/>
  <c r="L66" i="89" s="1"/>
  <c r="L114" i="89"/>
  <c r="I114" i="89"/>
  <c r="I34" i="89" s="1"/>
  <c r="I77" i="87"/>
  <c r="I76" i="87" s="1"/>
  <c r="P112" i="86"/>
  <c r="P108" i="86" s="1"/>
  <c r="J29" i="87"/>
  <c r="K116" i="86"/>
  <c r="M116" i="86"/>
  <c r="M20" i="86" s="1"/>
  <c r="I63" i="87"/>
  <c r="I58" i="87" s="1"/>
  <c r="J63" i="87"/>
  <c r="I37" i="87"/>
  <c r="J37" i="87"/>
  <c r="R115" i="86"/>
  <c r="I144" i="86"/>
  <c r="I132" i="86" s="1"/>
  <c r="I81" i="87"/>
  <c r="L53" i="86"/>
  <c r="D30" i="87"/>
  <c r="P116" i="86" l="1"/>
  <c r="R66" i="86"/>
  <c r="R65" i="86" s="1"/>
  <c r="L116" i="86"/>
  <c r="R91" i="86"/>
  <c r="O20" i="86"/>
  <c r="K20" i="86"/>
  <c r="D20" i="86"/>
  <c r="H34" i="86"/>
  <c r="H20" i="86" s="1"/>
  <c r="I20" i="86"/>
  <c r="P135" i="86"/>
  <c r="I369" i="89"/>
  <c r="P138" i="86"/>
  <c r="R138" i="86"/>
  <c r="L34" i="86"/>
  <c r="L20" i="86" s="1"/>
  <c r="K185" i="89"/>
  <c r="K369" i="89" s="1"/>
  <c r="P92" i="86"/>
  <c r="P91" i="86" s="1"/>
  <c r="P136" i="86"/>
  <c r="R137" i="86"/>
  <c r="R21" i="86"/>
  <c r="J33" i="87"/>
  <c r="I33" i="87"/>
  <c r="I27" i="87" s="1"/>
  <c r="R135" i="86"/>
  <c r="R27" i="86"/>
  <c r="R144" i="86"/>
  <c r="L133" i="86"/>
  <c r="L132" i="86" s="1"/>
  <c r="R116" i="86"/>
  <c r="I30" i="87"/>
  <c r="J30" i="87"/>
  <c r="D28" i="87"/>
  <c r="J28" i="87" s="1"/>
  <c r="J66" i="87"/>
  <c r="I66" i="87"/>
  <c r="I64" i="87" s="1"/>
  <c r="D64" i="87"/>
  <c r="J64" i="87" s="1"/>
  <c r="E116" i="86"/>
  <c r="E143" i="86"/>
  <c r="J185" i="89"/>
  <c r="J369" i="89" s="1"/>
  <c r="L369" i="89"/>
  <c r="H21" i="87"/>
  <c r="J21" i="87" s="1"/>
  <c r="J22" i="87"/>
  <c r="E73" i="86"/>
  <c r="E34" i="86" s="1"/>
  <c r="E20" i="86" s="1"/>
  <c r="E140" i="86"/>
  <c r="E133" i="86" s="1"/>
  <c r="E132" i="86" s="1"/>
  <c r="D22" i="87"/>
  <c r="D21" i="87" s="1"/>
  <c r="P27" i="86"/>
  <c r="P144" i="86"/>
  <c r="R41" i="86"/>
  <c r="P21" i="86"/>
  <c r="P137" i="86"/>
  <c r="R74" i="86"/>
  <c r="R73" i="86" s="1"/>
  <c r="R134" i="86"/>
  <c r="R84" i="86"/>
  <c r="P41" i="86"/>
  <c r="P34" i="86" s="1"/>
  <c r="P134" i="86"/>
  <c r="G22" i="87"/>
  <c r="G21" i="87" s="1"/>
  <c r="I28" i="87"/>
  <c r="I23" i="87"/>
  <c r="I185" i="89"/>
  <c r="R136" i="86"/>
  <c r="R34" i="86" l="1"/>
  <c r="R20" i="86" s="1"/>
  <c r="P133" i="86"/>
  <c r="P132" i="86" s="1"/>
  <c r="P20" i="86"/>
  <c r="I24" i="87"/>
  <c r="I22" i="87" s="1"/>
  <c r="I21" i="87" s="1"/>
  <c r="R133" i="86"/>
  <c r="R132" i="86" s="1"/>
</calcChain>
</file>

<file path=xl/sharedStrings.xml><?xml version="1.0" encoding="utf-8"?>
<sst xmlns="http://schemas.openxmlformats.org/spreadsheetml/2006/main" count="1297" uniqueCount="609">
  <si>
    <t>VALSTYBINĖ LIGONIŲ KASA PRIE SVEIKATOS APSAUGOS MINISTERIJOS</t>
  </si>
  <si>
    <t xml:space="preserve">PRIVALOMOJO SVEIKATOS DRAUDIMO FONDO </t>
  </si>
  <si>
    <t>2025 METŲ I  PUSMEČIO BIUDŽETO VYKDYMO ATASKAITOS</t>
  </si>
  <si>
    <t>(suvestinės)</t>
  </si>
  <si>
    <t>Vilnius</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</si>
  <si>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</si>
  <si>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</si>
  <si>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</si>
  <si>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</si>
  <si>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</si>
  <si>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PRIVALOMOJO SVEIKATOS DRAUDIMO FONDO BIUDŽETO REZERVO ATASKAITA (Forma Nr. 1-PSDF-R)</t>
  </si>
  <si>
    <t>BIUDŽETO IŠLAIDŲ SĄMATOS VYKDYMO ATASKAITA (Forma Nr. 2)</t>
  </si>
  <si>
    <t>INFORMACIJA APIE IŠLAIDŲ DARBO UŽMOKESČIUI PLANO VYKDYMĄ (Forma Nr. BV-2)</t>
  </si>
  <si>
    <t>PRIVALOMOJO SVEIKATOS DRAUDIMO FONDO BIUDŽETO  IŠLAIDOS DARBO UŽMOKESČIUI IR ĮMOKOMS SOCIALINIAM DRAUDIMUI</t>
  </si>
  <si>
    <t>Forma Nr. 1-PSDF patvirtinta</t>
  </si>
  <si>
    <t xml:space="preserve">Valstybinės ligonių kasos prie Sveikatos apsaugos ministerijos </t>
  </si>
  <si>
    <t>direktoriaus 2024 m. balandžio 5 d. įsakymu Nr. 1K-118</t>
  </si>
  <si>
    <t xml:space="preserve">(Valstybinės ligonių kasos prie Sveikatos apsaugos ministerijos </t>
  </si>
  <si>
    <t>direktoriaus 2025 m. kovo 31 d. įsakymo Nr. 1K-142  redakcija)</t>
  </si>
  <si>
    <t>PRIVALOMOJO SVEIKATOS DRAUDIMO FONDO BIUDŽETO VYKDYMO ATASKAITA</t>
  </si>
  <si>
    <t xml:space="preserve"> pagal 2025  m. birželio 30 d. duomenis</t>
  </si>
  <si>
    <t>Nr.</t>
  </si>
  <si>
    <r>
      <t xml:space="preserve">Periodiškumas: I ketv. / </t>
    </r>
    <r>
      <rPr>
        <i/>
        <u/>
        <sz val="12"/>
        <rFont val="Aptos"/>
        <family val="2"/>
      </rPr>
      <t>I pusm</t>
    </r>
    <r>
      <rPr>
        <i/>
        <sz val="12"/>
        <rFont val="Aptos"/>
        <family val="2"/>
      </rPr>
      <t>. / 9 mėn. / metinė</t>
    </r>
  </si>
  <si>
    <t>ĮPLAUKOS</t>
  </si>
  <si>
    <t>Privalomojo sveikatos draudimo fondo (PSDF) biudžeto straipsnio</t>
  </si>
  <si>
    <t>Ataskaitinio laikotarpio sumos
(tūkst. Eur)</t>
  </si>
  <si>
    <t xml:space="preserve">Skirtumas                                                                                   (tūkst. Eur)                             </t>
  </si>
  <si>
    <t>kodas</t>
  </si>
  <si>
    <t>pavadinimas</t>
  </si>
  <si>
    <t>planuotos</t>
  </si>
  <si>
    <t xml:space="preserve">gautinos </t>
  </si>
  <si>
    <t>gautos</t>
  </si>
  <si>
    <t>gautinos ir planuotos sumos</t>
  </si>
  <si>
    <t>gautos ir gautinos sumos</t>
  </si>
  <si>
    <t>gautos ir planuotos 
sumos</t>
  </si>
  <si>
    <t>(4 – 3)</t>
  </si>
  <si>
    <t>(5 – 4)</t>
  </si>
  <si>
    <t>(5 – 3)</t>
  </si>
  <si>
    <t>01</t>
  </si>
  <si>
    <t>Privalomojo sveikatos draudimo įmokos, iš jų:</t>
  </si>
  <si>
    <t>01 01</t>
  </si>
  <si>
    <t>Valstybinio socialinio draudimo fondo (VSDF) valdybos prie Socialinės apsaugos ir darbo ministerijos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</si>
  <si>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</si>
  <si>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</si>
  <si>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</si>
  <si>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</si>
  <si>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</si>
  <si>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Kitos teisėtai gautos pajamos</t>
  </si>
  <si>
    <t>Iš viso įplaukų</t>
  </si>
  <si>
    <t>IŠLAIDOS</t>
  </si>
  <si>
    <t>PSDF biudžeto straipsnio</t>
  </si>
  <si>
    <t>Ataskaitinio laikotarpio sumos
 (tūkst. Eur)</t>
  </si>
  <si>
    <t>Sumokėtų ir planuotų sumų skirtumas</t>
  </si>
  <si>
    <t xml:space="preserve">planuotos
</t>
  </si>
  <si>
    <t>iš jų:</t>
  </si>
  <si>
    <t>pagal prisiimtus įsipareigojimus</t>
  </si>
  <si>
    <t>sumokėtos *</t>
  </si>
  <si>
    <t>biudžeto 
lėšos</t>
  </si>
  <si>
    <t>skirtos rezervo 
lėšos</t>
  </si>
  <si>
    <t>skirtos viršplaninės
lėšos</t>
  </si>
  <si>
    <t xml:space="preserve">tūkst. Eur              </t>
  </si>
  <si>
    <t xml:space="preserve">proc.  </t>
  </si>
  <si>
    <t>(4 + 5 + 6)</t>
  </si>
  <si>
    <t>(8 – 3)</t>
  </si>
  <si>
    <t>(8/3 * 100)</t>
  </si>
  <si>
    <t>Asmens sveikatos priežiūros paslaugoms</t>
  </si>
  <si>
    <t>Vaistams, medicinos pagalbos priemonėms (įskaitant ortopedijos technines priemones), specialiosios medicininės paskirties maisto produktams ir medicinos priemonių nuomai</t>
  </si>
  <si>
    <t>Sveikatos programoms ir kitoms sveikatos draudimo išlaidoms apmokėti</t>
  </si>
  <si>
    <t>04</t>
  </si>
  <si>
    <t>Privalomojo sveikatos draudimo sistemos funkcionavimui užtikrinti ir šį draudimą vykdančių institucijų veiklos išlaidoms apmokėti</t>
  </si>
  <si>
    <t>05</t>
  </si>
  <si>
    <t xml:space="preserve">VSDF veiklos sąnaudoms, susidarančioms dėl privalomojo sveikatos draudimo įmokų surinkimo ir pervedimo į PSDF, kompensuoti </t>
  </si>
  <si>
    <t>06</t>
  </si>
  <si>
    <t>Valstybės deleguotoms funkcijoms finansuoti Lietuvos Respublikos valstybės biudžeto asignavimais</t>
  </si>
  <si>
    <t>Iš viso išlaidų</t>
  </si>
  <si>
    <t>*</t>
  </si>
  <si>
    <t>Įvertinus  grąžintas lėšas</t>
  </si>
  <si>
    <t xml:space="preserve"> LIKUČIAI</t>
  </si>
  <si>
    <t>Lėšų likučiai (tūkst. Eur)</t>
  </si>
  <si>
    <t>PSDF biudžeto apyvartos lėšos</t>
  </si>
  <si>
    <t>PSDF biudžeto rezervas</t>
  </si>
  <si>
    <t>iš jo:</t>
  </si>
  <si>
    <t>planinės apyvartos lėšos</t>
  </si>
  <si>
    <t xml:space="preserve">lėšų suma, viršijanti planinių apyvartos lėšų sumą </t>
  </si>
  <si>
    <t>pagrindinė dalis</t>
  </si>
  <si>
    <t>rizikos valdymo dalis</t>
  </si>
  <si>
    <t>(3 + 4)</t>
  </si>
  <si>
    <t>(6 + 7)</t>
  </si>
  <si>
    <t>2</t>
  </si>
  <si>
    <t>3</t>
  </si>
  <si>
    <t>5</t>
  </si>
  <si>
    <t>6</t>
  </si>
  <si>
    <t>Sausio 1 d. duomenimis</t>
  </si>
  <si>
    <t>Birželio 30 d. duomenimis</t>
  </si>
  <si>
    <t>Direktorius</t>
  </si>
  <si>
    <t>Gytis Bendorius</t>
  </si>
  <si>
    <t>(parašas)</t>
  </si>
  <si>
    <t xml:space="preserve"> </t>
  </si>
  <si>
    <t>Ekonomikos departamento Finansų ir apskaitos skyriaus vedėjas</t>
  </si>
  <si>
    <t>Visvaldas Vilkas</t>
  </si>
  <si>
    <t>Forma Nr. 1-PSDF-P patvirtinta</t>
  </si>
  <si>
    <t>Valstybinės ligonių kasos</t>
  </si>
  <si>
    <t>prie Sveikatos apsaugos ministerijos</t>
  </si>
  <si>
    <t>direktoriaus 2024 m. balandžio 5 d.</t>
  </si>
  <si>
    <t>įsakymu Nr. 1K-118</t>
  </si>
  <si>
    <t>PRIVALOMOJO SVEIKATOS DRAUDIMO FONDO BIUDŽETO ĮPLAUKŲ PLANO VYKDYMO (SUVESTINĖ) ATASKAITA</t>
  </si>
  <si>
    <t>(sudarymo vieta)</t>
  </si>
  <si>
    <r>
      <t>Periodiškumas: I ketv./</t>
    </r>
    <r>
      <rPr>
        <b/>
        <i/>
        <u/>
        <sz val="12"/>
        <rFont val="Aptos"/>
        <family val="2"/>
      </rPr>
      <t>I pusm.</t>
    </r>
    <r>
      <rPr>
        <b/>
        <i/>
        <sz val="12"/>
        <rFont val="Aptos"/>
        <family val="2"/>
      </rPr>
      <t>/9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</si>
  <si>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</si>
  <si>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</si>
  <si>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</si>
  <si>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</si>
  <si>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</si>
  <si>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</si>
  <si>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</si>
  <si>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</si>
  <si>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</si>
  <si>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</si>
  <si>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</si>
  <si>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</si>
  <si>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rFont val="Aptos"/>
        <family val="2"/>
      </rPr>
      <t>(iš jų: VSDFV 85 687 978,67 Eur užskaita; VMI 0,00 Eur užbaigiamosios apyvartos)</t>
    </r>
    <r>
      <rPr>
        <b/>
        <sz val="12"/>
        <rFont val="Aptos"/>
        <family val="2"/>
      </rPr>
      <t>, iš jų:</t>
    </r>
  </si>
  <si>
    <t>soc.įmokos</t>
  </si>
  <si>
    <t>-</t>
  </si>
  <si>
    <t>baudos</t>
  </si>
  <si>
    <t>delspinigiai</t>
  </si>
  <si>
    <t>palūkanos</t>
  </si>
  <si>
    <t>Valstybinio socialinio draudimo fondo valdybos administruojamos privalomojo sveikatos draudimo įmokos ir su jomis susijusios sumos (iš jų  85 687 978,67 Eur užskaita)</t>
  </si>
  <si>
    <t>01 03</t>
  </si>
  <si>
    <t>Valstybinės mokesčių inspekcijos administruojamos privalomojo sveikatos draudimo įmokos ir su jomis susijusios sumos (už laikotarpį iki 2016 m. sausio 1 d.) (iš jų 0,00 Eur užbaigiamosios apyvartos)</t>
  </si>
  <si>
    <t xml:space="preserve">Lietuvos Respublikos valstybės biudžeto asignavimai, iš jų </t>
  </si>
  <si>
    <t>02 01</t>
  </si>
  <si>
    <t>Valstybės deleguotoms funkcijoms finansuoti</t>
  </si>
  <si>
    <t>02 02</t>
  </si>
  <si>
    <t>Kiti Lietuvos Respublikos valstybės biudžeto asignavimai</t>
  </si>
  <si>
    <t>Kitos teisėtai gautos pajamos, iš jų:</t>
  </si>
  <si>
    <t>03 01</t>
  </si>
  <si>
    <t>Lietuvos Respublikos valstybės biudžeto lėšomis Valstybinei ligonių kasai prie Sveikatos apsaugos ministerijos mokamos veiklos sąnaudų kompensacijos už valstybės deleguotų funkcijų finansavimo administravimą</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</si>
  <si>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</si>
  <si>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</si>
  <si>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</si>
  <si>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</si>
  <si>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</si>
  <si>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t>
  </si>
  <si>
    <t>03 05</t>
  </si>
  <si>
    <t>Investicinės veiklos pajamos</t>
  </si>
  <si>
    <t>03 06</t>
  </si>
  <si>
    <t>Institucijų, vykdančių privalomąjį sveikatos draudimą, veiklos pajamos, iš jų:</t>
  </si>
  <si>
    <t>03 06 01</t>
  </si>
  <si>
    <t>03 06 02</t>
  </si>
  <si>
    <t>kitos veiklos pajamos</t>
  </si>
  <si>
    <t>03 07</t>
  </si>
  <si>
    <t>kitos teisėtai gautos pajamos</t>
  </si>
  <si>
    <t>iš fizinių ir juridinių asmenų išieškomos lėšos už apdraustojo privalomuoju sveikatos draudimu sveikatai padarytą žalą ir už kitą Privalomojo sveikatos draudimo fondo biudžetui padarytą žalą</t>
  </si>
  <si>
    <t>Europos ekonominės erdvės šalių narių ir Šveicarijos Konfederacijos pervedamos lėšos už šių šalių apdraustųjų gydymą Lietuvos Respublikos asmens sveikatos priežiūros įstaigose</t>
  </si>
  <si>
    <t>Iš viso pajamų</t>
  </si>
  <si>
    <t>Forma Nr. 1-PSDF-I patvirtinta</t>
  </si>
  <si>
    <t xml:space="preserve">Valstybinės ligonių kasos prie </t>
  </si>
  <si>
    <t>Sveikatos apsaugos ministerijos</t>
  </si>
  <si>
    <t>Valstybinė ligonių kasa prie Sveikatos apsaugos ministerijos</t>
  </si>
  <si>
    <r>
      <t>Periodiškumas: I ketv. /</t>
    </r>
    <r>
      <rPr>
        <i/>
        <u/>
        <sz val="12"/>
        <rFont val="Aptos"/>
        <family val="2"/>
      </rPr>
      <t xml:space="preserve"> I pusm.</t>
    </r>
    <r>
      <rPr>
        <i/>
        <sz val="12"/>
        <rFont val="Aptos"/>
        <family val="2"/>
      </rPr>
      <t xml:space="preserve"> / 9 mėn. / metinė</t>
    </r>
  </si>
  <si>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</si>
  <si>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</si>
  <si>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</si>
  <si>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</si>
  <si>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</si>
  <si>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</si>
  <si>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</si>
  <si>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</si>
  <si>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</si>
  <si>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</si>
  <si>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</si>
  <si>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</si>
  <si>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</si>
  <si>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</si>
  <si>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</si>
  <si>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</si>
  <si>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rezervo lėšos</t>
  </si>
  <si>
    <t>Iš viso išlaidų:
Iš jų:</t>
  </si>
  <si>
    <t xml:space="preserve">01 </t>
  </si>
  <si>
    <t>Asmens sveikatos priežiūros paslaugoms,                                                                                          iš jų:</t>
  </si>
  <si>
    <t>Vilniaus teritorinė ligonių kasa</t>
  </si>
  <si>
    <t>Kauno teritorinė ligonių kasa</t>
  </si>
  <si>
    <t>Klaipėdos teritorinė ligonių kasa</t>
  </si>
  <si>
    <t>Šiaulių teritorinė ligonių kasa</t>
  </si>
  <si>
    <t>Panevėžio teritorinė ligonių kasa</t>
  </si>
  <si>
    <t>Vaistams, medicinos pagalbos priemonėms (įskaitant ortopedijos technines priemones) specialiosios medicinos paskirties maisto produktams ir medicinos priemonių nuomai,                                                                                              
iš jų:</t>
  </si>
  <si>
    <t>kompensuojamiesiems vaistams  ir medicinos pagalbos priemonėms,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</si>
  <si>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</si>
  <si>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</si>
  <si>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</si>
  <si>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</si>
  <si>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</si>
  <si>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</si>
  <si>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</si>
  <si>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Sveikatos programoms ir kitoms sveikatos draudimo išlaidoms,                                                                                      
iš jų:</t>
  </si>
  <si>
    <t>Gimdos kaklelio vėžio ankstyvosios diagnostikos programai,                                                                                                        iš jų:</t>
  </si>
  <si>
    <t>Atrankinės mamografinės patikros dėl krūties vėžio finansavimo programai                                                                                                                                                                                                                                              iš jų:</t>
  </si>
  <si>
    <t>Širdies ir kraujagyslių ligų  prevencijos ir ankstyvosios diagnostikos  programai,                                                                                                                                           iš jų:</t>
  </si>
  <si>
    <t>Priešinės liaukos vėžio ankstyvosios diagnostikos finansavimo programai,                                                                                                                                                                                                                           iš jų:</t>
  </si>
  <si>
    <t>Storosios žarnos vėžio ankstyvosios diagnostikos finansavimo programai,                                                                                                                                                                                                                                                          iš jų:</t>
  </si>
  <si>
    <t xml:space="preserve">Europos Parlamento ir Tarybos reglamentams įgyvendinti bei tarpvalstybinės sveikatos priežiūros išlaidoms kompensuoti,                                                                                                                                                                                                                                                                                  iš jų:  </t>
  </si>
  <si>
    <t>Europos Sąjungos šalių apdraustųjų gydymui Lietuvos asmens sveikatos priežiūros įstaigose ir Lietuvos apdraustųjų gydymo Europos Sąjungos šalyse išlaidoms kompensuoti pagal jų pateiktus prašymus (moka teritorinės ligonių kasos), 
iš jų:</t>
  </si>
  <si>
    <t>Lietuvos apdraustųjų gydymui Europos Sąjungos šalyse (moka Valstybinė ligonių kasa prie Sveikatos apsaugos ministerijos)</t>
  </si>
  <si>
    <t>Transplantacijos programai,                                                                                    iš jų:</t>
  </si>
  <si>
    <t>03 07 01</t>
  </si>
  <si>
    <t>Transplantacijos programos priemonėms finansuoti (neįskaitant išlaidų potencialiems donorams paruošti),                                                            iš jų:</t>
  </si>
  <si>
    <t>03 07 02</t>
  </si>
  <si>
    <t>potencialiems donorams paruošti,                                                             iš jų:</t>
  </si>
  <si>
    <t>Nepaskirstytos (nepervedamos) lėšos, skirtos sveikatos apsaugos ministro 2014 m. gruodžio 31 d. įsakymu Nr. V-1462 patvirtintos Transplantacijos programos 15.1 p. nuostatoms įgyvendinti</t>
  </si>
  <si>
    <t>03 08</t>
  </si>
  <si>
    <t>dantų protezavimo paslaugoms,                                                                                                                                                                                                                                                                                                                                   iš jų:</t>
  </si>
  <si>
    <t>03 09</t>
  </si>
  <si>
    <t>Nacionalinės imunoprofilaktikos programos priemonėms finansuoti</t>
  </si>
  <si>
    <t>03 10</t>
  </si>
  <si>
    <t>skubiai konsultacinei  pagalbai,                                                                                                                                                                                                                                                                                   iš jų:</t>
  </si>
  <si>
    <t>03 10 01</t>
  </si>
  <si>
    <t>skubiai konsultacinei pagalbai (sąmatinis finansavimas),                                                                                                                                                                                                                                                       iš jų:</t>
  </si>
  <si>
    <t>Teritorinėms ligonių kasoms nepaskirstytos (nepervedamos) lėšos</t>
  </si>
  <si>
    <t>03 10 02</t>
  </si>
  <si>
    <t>skubiai konsultacinei  pagalbai (nesąmatinis finansavimas),                                                                                                                                                                                                                                               iš jų:</t>
  </si>
  <si>
    <t>03 11</t>
  </si>
  <si>
    <t>vaistų nuo tuberkuliozės įsigijimo išlaidoms kompensuoti</t>
  </si>
  <si>
    <t>03 12</t>
  </si>
  <si>
    <t>COVID-19 ligos (koronoviruso infekcijos) vakcinacijos ir gydymo programos priemonėms finansuoti</t>
  </si>
  <si>
    <t>Privalomojo sveikatos draudimo sistemos funkcionavimui užtikrinti ir šį draudimą vykdančių institucijų veiklos išlaidoms apmokėti,                                                                              iš jų:</t>
  </si>
  <si>
    <t xml:space="preserve">Valstybinio socialinio draudimo fondo veiklos sąnaudoms, susidarančioms dėl privalomojo sveikatos draudimo įmokų surinkimo ir pervedimo į Privalomojo sveikatos draudimo fondą, kompensuoti </t>
  </si>
  <si>
    <t>Valstybės deleguotoms funkcijoms finansuoti Lietuvos Respublikos valstybės biudžeto asignavimais, 
iš jų:**</t>
  </si>
  <si>
    <t>06 01</t>
  </si>
  <si>
    <t>paslaugoms, skirtoms gyvybei gelbėti ir išsaugoti, 
iš jų:</t>
  </si>
  <si>
    <t xml:space="preserve">06 02 </t>
  </si>
  <si>
    <t>kraujo donorų kompensacijoms ir neatlygintinai kraujo donorystei propaguoti, 
iš jų:</t>
  </si>
  <si>
    <t>06 03</t>
  </si>
  <si>
    <t>Lietuvos Respublikos sveikatos draudimo įstatymo 6 straipsnio 5 dalyje ir 8 straipsnio 5 dalyje nurodytų asmenų sveikatos priežiūrai,
iš jų:</t>
  </si>
  <si>
    <t>06 04</t>
  </si>
  <si>
    <t>gyventojų priemokoms už kompensuojamuosius vaistus ir medicinos pagalbos priemones padengti,
iš jų:</t>
  </si>
  <si>
    <t>06 05</t>
  </si>
  <si>
    <t>Privalomojo sveikatos draudimo fondo lėšomis nekompensuotinoms išlaidoms, esant nepaprastajai padėčiai ar kt., kompensuoti</t>
  </si>
  <si>
    <t>iš viso išlaidų:
iš jų:</t>
  </si>
  <si>
    <t>Teritorinės ligonių kasos                                                                                                                  iš viso:                                                                                                                           iš jų:</t>
  </si>
  <si>
    <t>Europos Sąjungos šalių apdraustųjų gydymui Lietuvos asmens sveikatos priežiūros įstaigose (moka teritorinės ligonių kasos)</t>
  </si>
  <si>
    <t>Potencialiems donorams ruošti</t>
  </si>
  <si>
    <t xml:space="preserve">Dantų protezavimo paslaugoms                                                                                                                                                                                                                                                                                                                              </t>
  </si>
  <si>
    <t>Skubiai konsultacinei  pagalbai (nesąmatinis finansavimas)</t>
  </si>
  <si>
    <t>Lietuvos Respublikos sveikatos draudimo įstatymo 6 straipsnio 5 dalyje ir 8 straipsnio 5 dalyje nurodytų asmenų sveikatos priežiūrai</t>
  </si>
  <si>
    <t>Valstybinė ligonių kasa</t>
  </si>
  <si>
    <t xml:space="preserve">Nepervedamos lėšos teritorinėms ligonių kasoms </t>
  </si>
  <si>
    <t xml:space="preserve">Pastaba: </t>
  </si>
  <si>
    <t>jeigu išlaidos apmokamos per teritorines ligonių kasas, duomenys turi būti pateikiami pagal kiekvieną teritorinę ligonių kasą.</t>
  </si>
  <si>
    <t>6 ir 8 skiltyse „biudžeto lėšos“ bei „rezervo lėšos“ nurodytos Valstybinės ligonių kasos prie Sveikatos apsaugos ministerijos direktoriaus 2025 m. birželio 25 d. įsakymu Nr. 1K-281 „Dėl Valstybinės ligonių kasos prie Sveikatos apsaugos ministerijos direktoriaus 2025 m. sausio 9 d. įsakymo Nr. 1K-11 „Dėl 2025 metų Privalomojo sveikatos draudimo fondo biudžeto lėšų, skiriamų mokėjimams atlikti, duomenų suvestinės patvirtinimo“ pakeitimo“ skirtos lėšos.</t>
  </si>
  <si>
    <t>**</t>
  </si>
  <si>
    <t xml:space="preserve">06 straipsnio 10 skiltyje „asignavimai“ įtrauktas gautų ir laikinai nepanaudotų valstybės biudžeto asignavimų likutis VLK banko sąskaitoje 179615,52  Eur.   </t>
  </si>
  <si>
    <t xml:space="preserve">Gytis Bendorius </t>
  </si>
  <si>
    <t>Forma Nr. 1-PSDF-I-01 patvirtinta</t>
  </si>
  <si>
    <t>Sveikatos apsaugos ministerijos direktoriaus</t>
  </si>
  <si>
    <t>2024 m.  balandžio 5 d. įsakymu Nr. 1K-118</t>
  </si>
  <si>
    <t>ASMENS SVEIKATOS PRIEŽIŪROS PASLAUGOMS SKIRTŲ PRIVALOMOJO SVEIKATOS DRAUDIMO FONDO LĖŠŲ PANAUDOJIMO ATASKAITA</t>
  </si>
  <si>
    <t>Pagal 2025 m. birželio 30 d. duomenis</t>
  </si>
  <si>
    <r>
      <t>Periodiškumas: I ketv. /</t>
    </r>
    <r>
      <rPr>
        <i/>
        <u/>
        <sz val="12"/>
        <rFont val="Aptos"/>
        <family val="2"/>
      </rPr>
      <t xml:space="preserve"> I pusm. </t>
    </r>
    <r>
      <rPr>
        <i/>
        <sz val="12"/>
        <rFont val="Aptos"/>
        <family val="2"/>
      </rPr>
      <t>/ 9 mėn. / metinė</t>
    </r>
  </si>
  <si>
    <t xml:space="preserve">Privalomojo sveikatos draudimo fondo biudžeto 
 išlaidų straipsnio </t>
  </si>
  <si>
    <r>
      <t xml:space="preserve">Ataskaitiniam laikotarpiui skirta suma
</t>
    </r>
    <r>
      <rPr>
        <sz val="18"/>
        <rFont val="Aptos"/>
        <family val="2"/>
      </rPr>
      <t>(4+5+6)</t>
    </r>
  </si>
  <si>
    <t>Skirtumas</t>
  </si>
  <si>
    <t>biudžeto lėšos</t>
  </si>
  <si>
    <t>(7-3)</t>
  </si>
  <si>
    <t>(7/3*100)</t>
  </si>
  <si>
    <t>Asmens sveikatos priežiūros paslaugoms,                                                             iš jų:</t>
  </si>
  <si>
    <t>01 01+
(01 03-01 05)+
01 08</t>
  </si>
  <si>
    <t>*Asmens sveikatos priežiūros paslaugoms,                                                             
iš jų:</t>
  </si>
  <si>
    <t>pirminės ambulatorinės asmens sveikatos priežiūros paslaugoms,                                                                                      iš jų:</t>
  </si>
  <si>
    <t>01 01 01</t>
  </si>
  <si>
    <t>pirminės ambulatorinės asmens sveikatos priežiūros paslaugoms (bazinis mokėjimas už prirašytą gyventoją),                                            
iš jų:</t>
  </si>
  <si>
    <t>01 01 02</t>
  </si>
  <si>
    <t>pirminės ambulatorinės asmens sveikatos priežiūros paslaugoms, už kurias mokamas skatinamasis priedas,                                                             iš jų:</t>
  </si>
  <si>
    <t>01 01 03</t>
  </si>
  <si>
    <t>geriems šeimos gydytojo komandos darbo  rezultatams apmokėti,                                                                                                       iš jų:</t>
  </si>
  <si>
    <t>01 01 04</t>
  </si>
  <si>
    <t>geriems pirminės ambulatorinės psichikos sveikatos priežiūros rezultatams apmokėti,                                                      iš jų:</t>
  </si>
  <si>
    <t>01 01 05</t>
  </si>
  <si>
    <t>geriems pirminės ambulatorinės odontologinės sveikatos priežiūros rezultatams apmokėti,                                                     iš jų:</t>
  </si>
  <si>
    <t>01 03-01 05</t>
  </si>
  <si>
    <t>slaugos, ambulatorinėms ir stacionarinėms asmens sveikatos priežiūros paslaugoms,                                                                          
iš jų:</t>
  </si>
  <si>
    <t>slaugos paslaugoms,                                                                                    
iš jų:</t>
  </si>
  <si>
    <t>01 04-01 05</t>
  </si>
  <si>
    <t>ambulatorinėms ir stacionarinėms asmens sveikatos priežiūros paslaugoms,                                                                                                 iš jų:</t>
  </si>
  <si>
    <t>01 06</t>
  </si>
  <si>
    <t xml:space="preserve">**ambulatorinėmis sąlygomis atliktiems brangiesiems tyrimams ir procedūroms,                                                      iš jų:                                                                                                    </t>
  </si>
  <si>
    <t>–</t>
  </si>
  <si>
    <t>01 07</t>
  </si>
  <si>
    <t>COVID-19 ligos (koronaviruso infekcijos) diagnostikos paslaugoms</t>
  </si>
  <si>
    <t>01 08</t>
  </si>
  <si>
    <t>medicininei reabilitacijai ir sanatoriniam gydymui,                                                                                    
iš jų:</t>
  </si>
  <si>
    <t xml:space="preserve">Nurodytos Valstybinės ligonių kasos prie Sveikatos apsaugos ministerijos direktoriaus
2025 m. vasario 14 d. įsakymu Nr. 1K-47 „Dėl Privalomojo sveikatos draudimo fondo biudžeto lėšų skyrimo teritorinėms ligonių kasoms“,                                                                                                                                                                                     2025 m. kovo 6 d. įsakymu Nr. 1K-74 „Dėl Privalomojo sveikatos draudimo fondo biudžeto lėšų skyrimo medicininės reabilitacijos paslaugoms apmokėti“, 
2025 m. kovo 25 d. įsakymu Nr. 1K-95 „Dėl Privalomojo sveikatos draudimo fondo biudžeto lėšų skyrimo medicininės reabilitacijos paslaugoms apmokėti“,                                   
2025 m. kovo 25 d. įsakymas Nr. 1K-99 „Dėl Privalomojo sveikatos draudimo fondo biudžeto lėšų skyrimo teritorinėms ligonių kasoms“,
2025 m. balandžio 4 d. įsakymu Nr. 1K-160 „Dėl Privalomojo sveikatos draudimo fondo biudžeto lėšų skyrimo medicininės reabilitacijos paslaugoms apmokėti“, 
2025 m. balandžio 24 d. įsakymu Nr. 1K-181 „Dėl Privalomojo sveikatos draudimo fondo biudžeto lėšų skyrimo medicininės reabilitacijos paslaugoms apmokėti“,
 2025 m. gegužės 19 d. įsakymu Nr. 1K-198 „Dėl Valstybinės ligonių kasos prie Sveikatos apsaugos ministerijos direktoriaus 2025 m. vasario 12 d. įsakymo Nr. 1K-43 „Dėl 2025 m. Privalomojo sveikatos draudimo fondo biudžeto lėšų asmens sveikatos priežiūros paslaugoms apmokėti paskirstymo“ pakeitimo“, 
2025 m. gegužės 22 d. įsakymu Nr. 1K-201 „Dėl Privalomojo sveikatos draudimo fondo biudžeto lėšų skyrimo teritorinėms ligonių kasoms“, 
2025 m. gegužės 29 d. įsakymu Nr. 1K-208 „Dėl Privalomojo sveikatos draudimo fondo biudžeto lėšų skyrimo teritorinėms ligonių kasoms“,
2025 m. birželio 25 d. įsakymu Nr. 1K-280 „Dėl Valstybinės ligonių kasos prie Sveikatos apsaugos ministerijos direktoriaus 2025 m. vasario 12 d. įsakymo Nr. 1K-44 „Dėl 2025 m. Privalomojo sveikatos draudimo fondo biudžeto lėšų paskirstymo teritorinėms ligonių kasoms“ pakeitimo“ skirtos lėšos.                                                                                                                                                                       </t>
  </si>
  <si>
    <t xml:space="preserve">Nurodytos Valstybinės ligonių kasos prie Sveikatos apsaugos ministerijos direktoriaus 
2025 m. gegužės 21 d. įsakymu Nr. 1K-200 „Dėl Valstybinės ligonių kasos prie Sveikatos apsaugos ministerijos direktoriaus 2025 m. vasario 14 d. įsakymo Nr. 1K-45 „Dėl 2025 m. Privalomojo sveikatos draudimo fondo biudžeto lėšų, skiriamų brangiųjų tyrimų ir procedūrų išlaidoms apmokėti, paskirstymo“ pakeitimo“, 
2025 m. vasario 20 d. įsakymu Nr. 1K-51 „Dėl Privalomojo sveikatos draudimo fondo biudžeto lėšų skyrimo pozitronų emisijos tomografijos tyrimų išlaidoms apmokėti“, 
2025 m. kovo 24 d. įsakymu Nr. 1K-90 „Dėl Privalomojo sveikatos draudimo fondo biudžeto lėšų skyrimo pozitronų emisijos tomografijos tyrimų išlaidoms apmokėti“,
2025 m. balandžio 18 d. įsakymu Nr. 1K-175 „Dėl Privalomojo sveikatos draudimo fondo biudžeto lėšų skyrimo pozitronų emisijos tomografijos tyrimų išlaidoms apmokėti“  skirtos lėšos.  </t>
  </si>
  <si>
    <t xml:space="preserve">Forma Nr. 1-PSDF-R patvirtinta
Valstybinės ligonių kasos prie Sveikatos apsaugos ministerijos direktoriaus 2024 m. balandžio  5 d.                       įsakymu Nr. 1K-118
</t>
  </si>
  <si>
    <t>PRIVALOMOJO SVEIKATOS DRAUDIMO FONDO BIUDŽETO REZERVO SUDARYMO IR PANAUDOJIMO ATASKAITA</t>
  </si>
  <si>
    <t>pagal 2025 m. birželio 30  d. duomenis</t>
  </si>
  <si>
    <t>1 lentelė</t>
  </si>
  <si>
    <t>(Eur)</t>
  </si>
  <si>
    <t>SUDARYMAS</t>
  </si>
  <si>
    <t>Praėjusių metų Privalomojo sveikatos draudimo fondo (PSDF) biudžeto rezervo (toliau – rezervas) lėšų likutis,
patenkantis į ataskaitinių metų rezervą</t>
  </si>
  <si>
    <t>Ataskaitinio laikotarpio PSDF biudžeto pajamų atskaitymai į rezervą</t>
  </si>
  <si>
    <t>Praėjusių metų PSDF biudžeto apyvartos
lėšų suma, kuria viršijamos planinės
apyvartos lėšos 
(pervedama į ataskaitinių metų  rezervą)</t>
  </si>
  <si>
    <t>Lėšos, skirtos  rezervui atkurti Sveikatos draudimo įstatymo 15 straipsnio 2 dalies 2 punkte ir 9 dalyje nurodytais atvejais</t>
  </si>
  <si>
    <r>
      <t xml:space="preserve">Iš viso
</t>
    </r>
    <r>
      <rPr>
        <sz val="12"/>
        <rFont val="Aptos"/>
        <family val="2"/>
      </rPr>
      <t xml:space="preserve">(2 + 3 + 4 + 5)  </t>
    </r>
  </si>
  <si>
    <t>Planuojamos rezervo lėšos*</t>
  </si>
  <si>
    <t>metinės</t>
  </si>
  <si>
    <t>ataskaitinio laikotarpio</t>
  </si>
  <si>
    <t>Faktinės rezervo lėšos</t>
  </si>
  <si>
    <t xml:space="preserve">nepervesta į rezervą ataskaitinį laikotarpį </t>
  </si>
  <si>
    <t>* Skiltyje „Planuojamos rezervo lėšos“ pateikiama informacija apie planuojamą sudaryti faktinį rezervą.</t>
  </si>
  <si>
    <t>2 lentelė</t>
  </si>
  <si>
    <t>NAUDOJIMAS</t>
  </si>
  <si>
    <r>
      <t xml:space="preserve">Ataskaitiniam laikotarpiui skirtos rezervo lėšos
</t>
    </r>
    <r>
      <rPr>
        <sz val="12"/>
        <rFont val="Aptos"/>
        <family val="2"/>
      </rPr>
      <t>(4+5)</t>
    </r>
  </si>
  <si>
    <r>
      <t xml:space="preserve">Sumokėta suma
</t>
    </r>
    <r>
      <rPr>
        <sz val="12"/>
        <rFont val="Aptos"/>
        <family val="2"/>
      </rPr>
      <t>(7 + 8)</t>
    </r>
  </si>
  <si>
    <t>iš jos</t>
  </si>
  <si>
    <r>
      <t xml:space="preserve">Skirtumas
</t>
    </r>
    <r>
      <rPr>
        <sz val="12"/>
        <rFont val="Aptos"/>
        <family val="2"/>
      </rPr>
      <t>(3 – 6)</t>
    </r>
  </si>
  <si>
    <t xml:space="preserve">PSDF biudžeto išlaidų straipsnio </t>
  </si>
  <si>
    <t>pagrindinės dalies</t>
  </si>
  <si>
    <t>rizikos valdymo dalies</t>
  </si>
  <si>
    <t>Vaistams, medicinos pagalbos priemonėms (įskaitant ortopedijos technines priemones) ir medicinos priemonių nuomai</t>
  </si>
  <si>
    <t xml:space="preserve">Sveikatos programoms ir kitoms sveikatos draudimo išlaidoms
</t>
  </si>
  <si>
    <t>Iš viso</t>
  </si>
  <si>
    <r>
      <rPr>
        <b/>
        <sz val="12"/>
        <rFont val="Aptos"/>
        <family val="2"/>
      </rPr>
      <t>Pastaba:</t>
    </r>
    <r>
      <rPr>
        <sz val="12"/>
        <rFont val="Aptos"/>
        <family val="2"/>
      </rPr>
      <t xml:space="preserve"> jeigu išlaidos apmokamos per teritorines ligonių kasas, duomenys pateikiami pagal kiekvieną teritorinę ligonių kasą.</t>
    </r>
  </si>
  <si>
    <t>3 lentelė</t>
  </si>
  <si>
    <t>LIKUČIAI</t>
  </si>
  <si>
    <r>
      <t xml:space="preserve">Iš viso
</t>
    </r>
    <r>
      <rPr>
        <sz val="12"/>
        <rFont val="Aptos"/>
        <family val="2"/>
      </rPr>
      <t>(3 + 4)</t>
    </r>
  </si>
  <si>
    <t>Faktinio rezervo likutis ataskaitinio laikotarpio pabaigoje**</t>
  </si>
  <si>
    <t>PATVIRTINTA</t>
  </si>
  <si>
    <t>Lietuvos Respublikos finansų ministro</t>
  </si>
  <si>
    <t>2025 m. kovo 25 d. įsakymu Nr. 1K-63</t>
  </si>
  <si>
    <t xml:space="preserve">       </t>
  </si>
  <si>
    <t>Valstybinės ligonių kasos prie Sveikatos apsaugos ministerijos ir teritorinių ligonių kasų suvestinė</t>
  </si>
  <si>
    <t>(įstaigos pavadinimas, kodas Juridinių asmenų registre, adresas)</t>
  </si>
  <si>
    <t>BIUDŽETO IŠLAIDŲ SĄMATOS VYKDYMO</t>
  </si>
  <si>
    <t>2025 M. BIRŽELIO 30 D.</t>
  </si>
  <si>
    <t>pusmečio</t>
  </si>
  <si>
    <r>
      <t xml:space="preserve">(I ketvirčio, </t>
    </r>
    <r>
      <rPr>
        <b/>
        <sz val="10"/>
        <rFont val="Aptos"/>
        <family val="2"/>
      </rPr>
      <t>pusmečio</t>
    </r>
    <r>
      <rPr>
        <sz val="10"/>
        <rFont val="Aptos"/>
        <family val="2"/>
      </rPr>
      <t>, 9 mėnesių, metinė)</t>
    </r>
  </si>
  <si>
    <t>ATASKAITA</t>
  </si>
  <si>
    <t xml:space="preserve">2025-                Nr. </t>
  </si>
  <si>
    <t xml:space="preserve">PRIVALOMOJO SVEIKATOS DRAUDIMO SISTEMOS FUNKCIONAVIMUI UŽTIKRINTI 
IR ŠĮ DRAUDIMĄ VYKDANČIŲ INSTITUCIJŲ VEIKLOS IŠLAIDOMS APMOKĖTI						</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</si>
  <si>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</si>
  <si>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</si>
  <si>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</si>
  <si>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</si>
  <si>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</si>
  <si>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</si>
  <si>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</si>
  <si>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</si>
  <si>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</si>
  <si>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</si>
  <si>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</si>
  <si>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</si>
  <si>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</si>
  <si>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</si>
  <si>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</si>
  <si>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</si>
  <si>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</si>
  <si>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</si>
  <si>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</si>
  <si>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</si>
  <si>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</si>
  <si>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</si>
  <si>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</si>
  <si>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</si>
  <si>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</si>
  <si>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</si>
  <si>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</si>
  <si>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</si>
  <si>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</si>
  <si>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</si>
  <si>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</si>
  <si>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</si>
  <si>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</si>
  <si>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</si>
  <si>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</si>
  <si>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</si>
  <si>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</si>
  <si>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</si>
  <si>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</si>
  <si>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</si>
  <si>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</si>
  <si>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</si>
  <si>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</si>
  <si>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</si>
  <si>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</si>
  <si>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</si>
  <si>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</si>
  <si>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</si>
  <si>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</si>
  <si>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</si>
  <si>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</si>
  <si>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</si>
  <si>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</si>
  <si>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</si>
  <si>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</si>
  <si>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</si>
  <si>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</si>
  <si>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</si>
  <si>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</si>
  <si>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</si>
  <si>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</si>
  <si>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</si>
  <si>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</si>
  <si>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</si>
  <si>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</si>
  <si>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</si>
  <si>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</si>
  <si>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</si>
  <si>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</si>
  <si>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</si>
  <si>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</si>
  <si>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</si>
  <si>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</si>
  <si>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</si>
  <si>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</si>
  <si>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</si>
  <si>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</si>
  <si>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</si>
  <si>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</si>
  <si>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</si>
  <si>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</si>
  <si>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</si>
  <si>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</si>
  <si>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</si>
  <si>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</si>
  <si>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</si>
  <si>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</si>
  <si>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</si>
  <si>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</si>
  <si>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</si>
  <si>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</si>
  <si>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</si>
  <si>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</si>
  <si>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</si>
  <si>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</si>
  <si>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</si>
  <si>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</si>
  <si>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</si>
  <si>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</si>
  <si>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</si>
  <si>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</si>
  <si>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</si>
  <si>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</si>
  <si>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</si>
  <si>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</si>
  <si>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</si>
  <si>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</si>
  <si>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</si>
  <si>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</si>
  <si>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</si>
  <si>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</si>
  <si>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</si>
  <si>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</si>
  <si>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</si>
  <si>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</si>
  <si>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</si>
  <si>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</si>
  <si>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</si>
  <si>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</si>
  <si>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</si>
  <si>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</si>
  <si>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</si>
  <si>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</si>
  <si>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</si>
  <si>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</si>
  <si>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</si>
  <si>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</si>
  <si>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</si>
  <si>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</si>
  <si>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Aptos"/>
        <family val="2"/>
      </rPr>
      <t xml:space="preserve"> </t>
    </r>
    <r>
      <rPr>
        <sz val="10"/>
        <rFont val="Aptos"/>
        <family val="2"/>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</si>
  <si>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</si>
  <si>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</si>
  <si>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</si>
  <si>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</si>
  <si>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</si>
  <si>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</si>
  <si>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</si>
  <si>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</si>
  <si>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</si>
  <si>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</si>
  <si>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</si>
  <si>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</si>
  <si>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</si>
  <si>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Aptos"/>
        <family val="2"/>
      </rPr>
      <t xml:space="preserve"> </t>
    </r>
    <r>
      <rPr>
        <sz val="10"/>
        <rFont val="Aptos"/>
        <family val="2"/>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</si>
  <si>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</si>
  <si>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</si>
  <si>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</si>
  <si>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</si>
  <si>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</si>
  <si>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</si>
  <si>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</si>
  <si>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</si>
  <si>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</si>
  <si>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</si>
  <si>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</si>
  <si>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</si>
  <si>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</si>
  <si>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</si>
  <si>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</si>
  <si>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</si>
  <si>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</si>
  <si>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</si>
  <si>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</si>
  <si>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</si>
  <si>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</si>
  <si>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</si>
  <si>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</si>
  <si>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</si>
  <si>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</si>
  <si>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</si>
  <si>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</si>
  <si>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</si>
  <si>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</si>
  <si>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</si>
  <si>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</si>
  <si>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</si>
  <si>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</si>
  <si>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</si>
  <si>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</si>
  <si>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</si>
  <si>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</si>
  <si>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</si>
  <si>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</si>
  <si>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</si>
  <si>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</si>
  <si>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</si>
  <si>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</si>
  <si>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</si>
  <si>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</si>
  <si>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</si>
  <si>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</si>
  <si>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</si>
  <si>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</si>
  <si>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</si>
  <si>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</si>
  <si>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</si>
  <si>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</si>
  <si>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</si>
  <si>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</si>
  <si>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</si>
  <si>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</si>
  <si>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</si>
  <si>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</si>
  <si>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</si>
  <si>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</si>
  <si>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</si>
  <si>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r>
      <t>(finansinę apskaitą tvarkančio asmens</t>
    </r>
    <r>
      <rPr>
        <b/>
        <sz val="9"/>
        <rFont val="Aptos"/>
        <family val="2"/>
      </rPr>
      <t>,</t>
    </r>
    <r>
      <rPr>
        <sz val="9"/>
        <rFont val="Aptos"/>
        <family val="2"/>
      </rPr>
      <t xml:space="preserve"> centralizuotos apskaitos įstaigos vadovo arba jo įgalioto asmens pareigų pavadinimas)</t>
    </r>
  </si>
  <si>
    <t>__________________________</t>
  </si>
  <si>
    <t>PATVIRTINTA
Lietuvos Respublikos finansų ministro 
2011 m. rugpjūčio 8 d. įsakymu Nr. 1K-265 
(Lietuvos Respublikos finansų ministro 
2024 m. lapkričio 28 d. įsakymo Nr. 1K-383
redakcija)</t>
  </si>
  <si>
    <t>(dokumento sudarytojo (įstaigos) pavadinimas)</t>
  </si>
  <si>
    <t>INFORMACIJA APIE IŠLAIDŲ DARBO UŽMOKESČIUI  PLANO VYKDYMĄ UŽ 2025 METŲ I PUSMETĮ</t>
  </si>
  <si>
    <t xml:space="preserve">  </t>
  </si>
  <si>
    <t xml:space="preserve">2025-                   Nr. </t>
  </si>
  <si>
    <t>(data ir numeris)</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</si>
  <si>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</si>
  <si>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</si>
  <si>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Privalomojo sveikatos draudimo sistemos fukcionavimui užtikrinti ir šį draudimą vykdančių institucijų veiklos išlaidoms apmokėti</t>
  </si>
  <si>
    <t>Finansavimo šaltinis:</t>
  </si>
  <si>
    <t>PSDF</t>
  </si>
  <si>
    <t>(Kodas)</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</si>
  <si>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</si>
  <si>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</si>
  <si>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</si>
  <si>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</si>
  <si>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</si>
  <si>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</si>
  <si>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</si>
  <si>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</si>
  <si>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</si>
  <si>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</si>
  <si>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</si>
  <si>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r>
      <t>1. Valstybės politikai ir valstybės pareigūnai</t>
    </r>
    <r>
      <rPr>
        <vertAlign val="superscript"/>
        <sz val="10"/>
        <rFont val="Aptos"/>
        <family val="2"/>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</si>
  <si>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</si>
  <si>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</si>
  <si>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</si>
  <si>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</si>
  <si>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</si>
  <si>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</si>
  <si>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</si>
  <si>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</si>
  <si>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</si>
  <si>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</si>
  <si>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</si>
  <si>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</si>
  <si>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</si>
  <si>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</si>
  <si>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</si>
  <si>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</si>
  <si>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</si>
  <si>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</si>
  <si>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</si>
  <si>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Aptos"/>
        <family val="2"/>
      </rPr>
      <t>Pastabos</t>
    </r>
    <r>
      <rPr>
        <sz val="9"/>
        <rFont val="Aptos"/>
        <family val="2"/>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</si>
  <si>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</si>
  <si>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</si>
  <si>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</si>
  <si>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</si>
  <si>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</si>
  <si>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</si>
  <si>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</si>
  <si>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</si>
  <si>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</si>
  <si>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PSDF BIUDŽETO IŠLAIDOS DARBO UŽMOKESČIUI IR</t>
  </si>
  <si>
    <t xml:space="preserve">ĮMOKOMS SOCIALINIAM DRAUDIMUI 2025 M.  BIRŽELIO 30 D. </t>
  </si>
  <si>
    <t>Teritorinės ligonių kasos</t>
  </si>
  <si>
    <t>Įmokos socialiniam draudimui</t>
  </si>
  <si>
    <t>Ekonomikos departamento Finansų ir apskaitos skyriaus vedėjas                                                         Visvaldas Vilkas</t>
  </si>
  <si>
    <t xml:space="preserve"> (data)</t>
  </si>
  <si>
    <t>PRIVALOMOJO SVEIKATOS DRAUDIMO FONDO BIUDŽETO IŠLAIDŲ PLANO VYKDYMO  ATASKAITA (suvestinė)</t>
  </si>
  <si>
    <t>Pagal  2025  m. birželio 30 d. duomenis</t>
  </si>
  <si>
    <r>
      <t>**iš jo investuota iki ataskaitinio laikotarpio pabaigos suma:</t>
    </r>
    <r>
      <rPr>
        <b/>
        <sz val="12"/>
        <rFont val="Aptos"/>
        <family val="2"/>
      </rPr>
      <t xml:space="preserve"> 115 220 213,6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</si>
</sst>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t_-;\-* #,##0.00\ _L_t_-;_-* &quot;-&quot;??\ _L_t_-;_-@_-"/>
    <numFmt numFmtId="165" formatCode="0.0"/>
    <numFmt numFmtId="166" formatCode="#,##0.0"/>
  </numFmts>
  <fonts count="9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sz val="10"/>
      <name val="Arial"/>
      <family val="2"/>
      <charset val="186"/>
    </font>
    <font>
      <sz val="11"/>
      <color indexed="8"/>
      <name val="Calibri"/>
      <family val="2"/>
    </font>
    <font>
      <sz val="10"/>
      <name val="Times New Roman"/>
      <family val="1"/>
      <charset val="186"/>
    </font>
    <font>
      <sz val="10"/>
      <name val="HelveticaLT"/>
      <charset val="186"/>
    </font>
    <font>
      <sz val="10"/>
      <name val="Times New Roman"/>
      <family val="1"/>
      <charset val="186"/>
    </font>
    <font>
      <sz val="10"/>
      <name val="Times New Roman"/>
      <family val="1"/>
      <charset val="186"/>
    </font>
    <font>
      <sz val="10"/>
      <name val="Arial"/>
      <family val="2"/>
      <charset val="186"/>
    </font>
    <font>
      <sz val="10"/>
      <name val="Times New Roman"/>
      <family val="1"/>
      <charset val="186"/>
    </font>
    <font>
      <sz val="10"/>
      <name val="Times New Roman"/>
      <family val="1"/>
      <charset val="186"/>
    </font>
    <font>
      <sz val="10"/>
      <name val="Times New Roman"/>
      <family val="1"/>
      <charset val="186"/>
    </font>
    <font>
      <sz val="10"/>
      <name val="Times New Roman"/>
      <family val="1"/>
      <charset val="186"/>
    </font>
    <font>
      <sz val="11"/>
      <color theme="1"/>
      <name val="Calibri"/>
      <family val="2"/>
      <charset val="186"/>
      <scheme val="minor"/>
    </font>
    <font>
      <sz val="11"/>
      <color theme="1"/>
      <name val="Aptos"/>
      <family val="2"/>
    </font>
    <font>
      <b/>
      <sz val="12"/>
      <color theme="1"/>
      <name val="Aptos"/>
      <family val="2"/>
    </font>
    <font>
      <b/>
      <sz val="11"/>
      <color theme="1"/>
      <name val="Aptos"/>
      <family val="2"/>
    </font>
    <font>
      <sz val="11"/>
      <color theme="1"/>
      <name val="Calibri"/>
      <family val="2"/>
      <scheme val="minor"/>
    </font>
    <font>
      <sz val="11"/>
      <color theme="1"/>
      <name val="Calibri"/>
      <family val="2"/>
      <charset val="186"/>
    </font>
    <font>
      <sz val="10"/>
      <name val="Arial Baltic"/>
      <charset val="186"/>
    </font>
    <font>
      <sz val="12"/>
      <name val="Aptos"/>
      <family val="2"/>
    </font>
    <font>
      <b/>
      <sz val="12"/>
      <name val="Aptos"/>
      <family val="2"/>
    </font>
    <font>
      <sz val="12"/>
      <color theme="1"/>
      <name val="Aptos"/>
      <family val="2"/>
    </font>
    <font>
      <sz val="12"/>
      <color rgb="FFFF0000"/>
      <name val="Aptos"/>
      <family val="2"/>
    </font>
    <font>
      <i/>
      <sz val="12"/>
      <name val="Aptos"/>
      <family val="2"/>
    </font>
    <font>
      <b/>
      <i/>
      <sz val="12"/>
      <name val="Aptos"/>
      <family val="2"/>
    </font>
    <font>
      <i/>
      <u/>
      <sz val="12"/>
      <name val="Aptos"/>
      <family val="2"/>
    </font>
    <font>
      <sz val="12"/>
      <name val="Times New Roman Baltic"/>
      <family val="1"/>
      <charset val="186"/>
    </font>
    <font>
      <sz val="10"/>
      <name val="Times New Roman"/>
      <family val="1"/>
      <charset val="186"/>
    </font>
    <font>
      <sz val="10"/>
      <name val="TimesLT"/>
      <charset val="186"/>
    </font>
    <font>
      <sz val="11"/>
      <color theme="1"/>
      <name val="Calibri"/>
      <family val="2"/>
      <charset val="186"/>
      <scheme val="minor"/>
    </font>
    <font>
      <sz val="11"/>
      <name val="Aptos"/>
      <family val="2"/>
    </font>
    <font>
      <sz val="11"/>
      <name val="Calibri"/>
      <family val="2"/>
      <charset val="186"/>
      <scheme val="minor"/>
    </font>
    <font>
      <sz val="18"/>
      <name val="Aptos"/>
      <family val="2"/>
    </font>
    <font>
      <sz val="16"/>
      <name val="Aptos"/>
      <family val="2"/>
    </font>
    <font>
      <vertAlign val="superscript"/>
      <sz val="16"/>
      <name val="Aptos"/>
      <family val="2"/>
    </font>
    <font>
      <vertAlign val="superscript"/>
      <sz val="18"/>
      <name val="Aptos"/>
      <family val="2"/>
    </font>
    <font>
      <b/>
      <sz val="16"/>
      <name val="Aptos"/>
      <family val="2"/>
    </font>
    <font>
      <sz val="14"/>
      <name val="Aptos"/>
      <family val="2"/>
    </font>
    <font>
      <b/>
      <sz val="18"/>
      <name val="Aptos"/>
      <family val="2"/>
    </font>
    <font>
      <i/>
      <sz val="16"/>
      <name val="Aptos"/>
      <family val="2"/>
    </font>
    <font>
      <sz val="10"/>
      <name val="Times New Roman Baltic"/>
      <family val="1"/>
      <charset val="186"/>
    </font>
    <font>
      <sz val="10"/>
      <name val="Aptos"/>
      <family val="2"/>
    </font>
    <font>
      <vertAlign val="superscript"/>
      <sz val="10"/>
      <name val="Aptos"/>
      <family val="2"/>
    </font>
    <font>
      <vertAlign val="superscript"/>
      <sz val="12"/>
      <name val="Aptos"/>
      <family val="2"/>
    </font>
    <font>
      <sz val="8"/>
      <name val="Aptos"/>
      <family val="2"/>
    </font>
    <font>
      <strike/>
      <sz val="10"/>
      <color rgb="FFFF0000"/>
      <name val="Times New Roman Baltic"/>
      <charset val="186"/>
    </font>
    <font>
      <b/>
      <i/>
      <u/>
      <sz val="12"/>
      <name val="Aptos"/>
      <family val="2"/>
    </font>
    <font>
      <b/>
      <sz val="10"/>
      <name val="Aptos"/>
      <family val="2"/>
    </font>
    <font>
      <b/>
      <sz val="14"/>
      <name val="Aptos"/>
      <family val="2"/>
    </font>
    <font>
      <b/>
      <sz val="11"/>
      <name val="Aptos"/>
      <family val="2"/>
    </font>
    <font>
      <b/>
      <sz val="12"/>
      <color rgb="FFFF0000"/>
      <name val="Aptos"/>
      <family val="2"/>
    </font>
    <font>
      <b/>
      <i/>
      <sz val="11"/>
      <name val="Aptos"/>
      <family val="2"/>
    </font>
    <font>
      <i/>
      <sz val="11"/>
      <name val="Aptos"/>
      <family val="2"/>
    </font>
    <font>
      <sz val="12"/>
      <color rgb="FF002060"/>
      <name val="Aptos"/>
      <family val="2"/>
    </font>
    <font>
      <sz val="12"/>
      <color indexed="8"/>
      <name val="Aptos"/>
      <family val="2"/>
    </font>
    <font>
      <b/>
      <sz val="12"/>
      <color indexed="8"/>
      <name val="Aptos"/>
      <family val="2"/>
    </font>
    <font>
      <sz val="11"/>
      <color indexed="8"/>
      <name val="Aptos"/>
      <family val="2"/>
    </font>
    <font>
      <sz val="11"/>
      <color rgb="FFFF0000"/>
      <name val="Aptos"/>
      <family val="2"/>
    </font>
    <font>
      <strike/>
      <sz val="10"/>
      <name val="Aptos"/>
      <family val="2"/>
    </font>
    <font>
      <strike/>
      <sz val="8"/>
      <name val="Aptos"/>
      <family val="2"/>
    </font>
    <font>
      <b/>
      <strike/>
      <sz val="8"/>
      <name val="Aptos"/>
      <family val="2"/>
    </font>
    <font>
      <b/>
      <sz val="8"/>
      <name val="Aptos"/>
      <family val="2"/>
    </font>
    <font>
      <sz val="9"/>
      <name val="Aptos"/>
      <family val="2"/>
    </font>
    <font>
      <b/>
      <sz val="9"/>
      <name val="Aptos"/>
      <family val="2"/>
    </font>
    <font>
      <i/>
      <sz val="10"/>
      <name val="Aptos"/>
      <family val="2"/>
    </font>
    <font>
      <vertAlign val="superscript"/>
      <sz val="9"/>
      <name val="Aptos"/>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41"/>
        <bgColor indexed="64"/>
      </patternFill>
    </fill>
    <fill>
      <patternFill patternType="solid">
        <fgColor rgb="FFC0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top/>
      <bottom style="thin">
        <color auto="1"/>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81">
    <xf numFmtId="0" fontId="0" fillId="0" borderId="0"/>
    <xf numFmtId="0" fontId="24" fillId="0" borderId="0"/>
    <xf numFmtId="0" fontId="23" fillId="0" borderId="0"/>
    <xf numFmtId="0" fontId="26" fillId="0" borderId="0"/>
    <xf numFmtId="0" fontId="27" fillId="0" borderId="0"/>
    <xf numFmtId="0" fontId="26" fillId="0" borderId="0"/>
    <xf numFmtId="0" fontId="28" fillId="0" borderId="0"/>
    <xf numFmtId="0" fontId="22" fillId="0" borderId="0"/>
    <xf numFmtId="0" fontId="29" fillId="0" borderId="0"/>
    <xf numFmtId="0" fontId="26" fillId="0" borderId="0"/>
    <xf numFmtId="0" fontId="26" fillId="0" borderId="0"/>
    <xf numFmtId="164" fontId="27" fillId="0" borderId="0" applyFont="0" applyFill="0" applyBorder="0" applyAlignment="0" applyProtection="0"/>
    <xf numFmtId="0" fontId="30" fillId="0" borderId="0"/>
    <xf numFmtId="0" fontId="21" fillId="0" borderId="0"/>
    <xf numFmtId="0" fontId="20" fillId="0" borderId="0"/>
    <xf numFmtId="0" fontId="24" fillId="0" borderId="0"/>
    <xf numFmtId="0" fontId="31" fillId="0" borderId="0"/>
    <xf numFmtId="0" fontId="24" fillId="0" borderId="0"/>
    <xf numFmtId="0" fontId="32" fillId="0" borderId="0"/>
    <xf numFmtId="0" fontId="33" fillId="0" borderId="0"/>
    <xf numFmtId="0" fontId="19" fillId="0" borderId="0"/>
    <xf numFmtId="0" fontId="18" fillId="0" borderId="0"/>
    <xf numFmtId="0" fontId="24" fillId="0" borderId="0"/>
    <xf numFmtId="0" fontId="17" fillId="0" borderId="0"/>
    <xf numFmtId="0" fontId="16" fillId="0" borderId="0"/>
    <xf numFmtId="0" fontId="34" fillId="0" borderId="0"/>
    <xf numFmtId="0" fontId="15" fillId="0" borderId="0"/>
    <xf numFmtId="0" fontId="14" fillId="0" borderId="0"/>
    <xf numFmtId="0" fontId="35" fillId="0" borderId="0"/>
    <xf numFmtId="0" fontId="13" fillId="0" borderId="0"/>
    <xf numFmtId="0" fontId="12" fillId="0" borderId="0"/>
    <xf numFmtId="0" fontId="36" fillId="0" borderId="0"/>
    <xf numFmtId="0" fontId="11" fillId="0" borderId="0"/>
    <xf numFmtId="0" fontId="10" fillId="0" borderId="0"/>
    <xf numFmtId="0" fontId="28" fillId="0" borderId="0"/>
    <xf numFmtId="0" fontId="25" fillId="0" borderId="0"/>
    <xf numFmtId="0" fontId="37" fillId="0" borderId="0"/>
    <xf numFmtId="0" fontId="10" fillId="0" borderId="0"/>
    <xf numFmtId="0" fontId="9"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43" fillId="0" borderId="0"/>
    <xf numFmtId="0" fontId="5" fillId="0" borderId="0"/>
    <xf numFmtId="0" fontId="28" fillId="0" borderId="0"/>
    <xf numFmtId="0" fontId="5" fillId="0" borderId="0"/>
    <xf numFmtId="43" fontId="41" fillId="0" borderId="0" applyFont="0" applyFill="0" applyBorder="0" applyAlignment="0" applyProtection="0"/>
    <xf numFmtId="0" fontId="41" fillId="0" borderId="0"/>
    <xf numFmtId="0" fontId="52" fillId="0" borderId="0"/>
    <xf numFmtId="0" fontId="5" fillId="0" borderId="0"/>
    <xf numFmtId="0" fontId="4" fillId="0" borderId="0"/>
    <xf numFmtId="0" fontId="4" fillId="0" borderId="0"/>
    <xf numFmtId="0" fontId="28"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0" borderId="0"/>
    <xf numFmtId="0" fontId="54" fillId="0" borderId="0"/>
    <xf numFmtId="0" fontId="1" fillId="0" borderId="0"/>
    <xf numFmtId="43" fontId="1" fillId="0" borderId="0" applyFont="0" applyFill="0" applyBorder="0" applyAlignment="0" applyProtection="0"/>
    <xf numFmtId="0" fontId="1" fillId="0" borderId="0"/>
    <xf numFmtId="0" fontId="53" fillId="0" borderId="0"/>
    <xf numFmtId="0" fontId="1" fillId="0" borderId="0"/>
    <xf numFmtId="0" fontId="53" fillId="0" borderId="0"/>
    <xf numFmtId="0" fontId="1" fillId="0" borderId="0"/>
    <xf numFmtId="0" fontId="24" fillId="0" borderId="0"/>
    <xf numFmtId="43" fontId="41" fillId="0" borderId="0" applyFont="0" applyFill="0" applyBorder="0" applyAlignment="0" applyProtection="0"/>
  </cellStyleXfs>
  <cellXfs count="789">
    <xf numFmtId="0" fontId="0" fillId="0" borderId="0" xfId="0"/>
    <xf numFmtId="0" fontId="38" fillId="0" borderId="0" xfId="0" applyFont="1" applyAlignment="1">
      <alignment wrapText="1"/>
    </xf>
    <xf numFmtId="0" fontId="38" fillId="0" borderId="0" xfId="0" applyFont="1"/>
    <xf numFmtId="0" fontId="40" fillId="0" borderId="0" xfId="0" applyFont="1"/>
    <xf numFmtId="0" fontId="44" fillId="0" borderId="0" xfId="55" applyFont="1"/>
    <xf numFmtId="0" fontId="45" fillId="0" borderId="0" xfId="55" applyFont="1" applyAlignment="1">
      <alignment horizontal="center"/>
    </xf>
    <xf numFmtId="0" fontId="44" fillId="2" borderId="0" xfId="55" applyFont="1" applyFill="1"/>
    <xf numFmtId="3" fontId="44" fillId="0" borderId="0" xfId="55" applyNumberFormat="1" applyFont="1"/>
    <xf numFmtId="0" fontId="44" fillId="0" borderId="0" xfId="1" applyFont="1"/>
    <xf numFmtId="0" fontId="44" fillId="0" borderId="0" xfId="8" applyFont="1"/>
    <xf numFmtId="3" fontId="45" fillId="0" borderId="0" xfId="55" applyNumberFormat="1" applyFont="1" applyAlignment="1">
      <alignment horizontal="right"/>
    </xf>
    <xf numFmtId="3" fontId="45" fillId="0" borderId="0" xfId="55" applyNumberFormat="1" applyFont="1"/>
    <xf numFmtId="0" fontId="45" fillId="0" borderId="0" xfId="55" applyFont="1" applyAlignment="1">
      <alignment horizontal="left" wrapText="1"/>
    </xf>
    <xf numFmtId="0" fontId="44" fillId="0" borderId="0" xfId="55" applyFont="1" applyAlignment="1">
      <alignment horizontal="left" wrapText="1"/>
    </xf>
    <xf numFmtId="3" fontId="44" fillId="0" borderId="0" xfId="55" applyNumberFormat="1" applyFont="1" applyAlignment="1">
      <alignment horizontal="right"/>
    </xf>
    <xf numFmtId="0" fontId="44" fillId="0" borderId="0" xfId="55" applyFont="1" applyAlignment="1">
      <alignment horizontal="right" vertical="top" wrapText="1"/>
    </xf>
    <xf numFmtId="3" fontId="47" fillId="0" borderId="0" xfId="55" applyNumberFormat="1" applyFont="1"/>
    <xf numFmtId="3" fontId="44" fillId="0" borderId="1" xfId="55" applyNumberFormat="1" applyFont="1" applyBorder="1"/>
    <xf numFmtId="3" fontId="45" fillId="0" borderId="1" xfId="55" applyNumberFormat="1" applyFont="1" applyBorder="1" applyAlignment="1">
      <alignment horizontal="right"/>
    </xf>
    <xf numFmtId="3" fontId="45" fillId="0" borderId="1" xfId="55" applyNumberFormat="1" applyFont="1" applyBorder="1"/>
    <xf numFmtId="0" fontId="48" fillId="0" borderId="0" xfId="55" applyFont="1" applyAlignment="1">
      <alignment horizontal="center" vertical="center" wrapText="1"/>
    </xf>
    <xf numFmtId="0" fontId="48" fillId="0" borderId="1" xfId="55" applyFont="1" applyBorder="1" applyAlignment="1">
      <alignment horizontal="center" vertical="center" wrapText="1"/>
    </xf>
    <xf numFmtId="49" fontId="48" fillId="0" borderId="1" xfId="55" applyNumberFormat="1" applyFont="1" applyBorder="1" applyAlignment="1">
      <alignment horizontal="center" vertical="center" wrapText="1"/>
    </xf>
    <xf numFmtId="49" fontId="44" fillId="0" borderId="1" xfId="55" applyNumberFormat="1" applyFont="1" applyBorder="1" applyAlignment="1">
      <alignment horizontal="center" vertical="center"/>
    </xf>
    <xf numFmtId="0" fontId="45" fillId="0" borderId="0" xfId="55" applyFont="1" applyAlignment="1">
      <alignment horizontal="center" vertical="center" wrapText="1"/>
    </xf>
    <xf numFmtId="3" fontId="49" fillId="0" borderId="0" xfId="55" applyNumberFormat="1" applyFont="1" applyAlignment="1">
      <alignment horizontal="right" vertical="center" wrapText="1"/>
    </xf>
    <xf numFmtId="3" fontId="45" fillId="0" borderId="7" xfId="55" applyNumberFormat="1" applyFont="1" applyBorder="1" applyAlignment="1">
      <alignment horizontal="right" vertical="center"/>
    </xf>
    <xf numFmtId="49" fontId="45" fillId="0" borderId="7" xfId="55" applyNumberFormat="1" applyFont="1" applyBorder="1" applyAlignment="1">
      <alignment horizontal="right" vertical="center"/>
    </xf>
    <xf numFmtId="3" fontId="44" fillId="0" borderId="1" xfId="55" applyNumberFormat="1" applyFont="1" applyBorder="1" applyAlignment="1">
      <alignment horizontal="right" vertical="center" wrapText="1"/>
    </xf>
    <xf numFmtId="3" fontId="44" fillId="0" borderId="1" xfId="55" applyNumberFormat="1" applyFont="1" applyBorder="1" applyAlignment="1">
      <alignment horizontal="right" vertical="center"/>
    </xf>
    <xf numFmtId="3" fontId="45" fillId="0" borderId="1" xfId="55" applyNumberFormat="1" applyFont="1" applyBorder="1" applyAlignment="1">
      <alignment horizontal="right" vertical="center"/>
    </xf>
    <xf numFmtId="3" fontId="45" fillId="2" borderId="1" xfId="55" applyNumberFormat="1" applyFont="1" applyFill="1" applyBorder="1" applyAlignment="1">
      <alignment horizontal="right" vertical="center"/>
    </xf>
    <xf numFmtId="0" fontId="44" fillId="0" borderId="1" xfId="55" applyFont="1" applyBorder="1" applyAlignment="1">
      <alignment vertical="center" wrapText="1"/>
    </xf>
    <xf numFmtId="0" fontId="48" fillId="0" borderId="1" xfId="55" applyFont="1" applyBorder="1" applyAlignment="1">
      <alignment horizontal="center" vertical="center"/>
    </xf>
    <xf numFmtId="0" fontId="45" fillId="0" borderId="2" xfId="55" applyFont="1" applyBorder="1" applyAlignment="1">
      <alignment horizontal="center" vertical="center" wrapText="1"/>
    </xf>
    <xf numFmtId="0" fontId="45" fillId="0" borderId="1" xfId="55" applyFont="1" applyBorder="1" applyAlignment="1">
      <alignment horizontal="center" vertical="center" wrapText="1"/>
    </xf>
    <xf numFmtId="3" fontId="45" fillId="0" borderId="0" xfId="55" applyNumberFormat="1" applyFont="1" applyAlignment="1">
      <alignment horizontal="right" vertical="center"/>
    </xf>
    <xf numFmtId="49" fontId="45" fillId="0" borderId="0" xfId="55" applyNumberFormat="1" applyFont="1" applyAlignment="1">
      <alignment horizontal="right" vertical="center"/>
    </xf>
    <xf numFmtId="49" fontId="45" fillId="0" borderId="13" xfId="55" applyNumberFormat="1" applyFont="1" applyBorder="1" applyAlignment="1">
      <alignment horizontal="right" vertical="center"/>
    </xf>
    <xf numFmtId="3" fontId="48" fillId="0" borderId="0" xfId="55" applyNumberFormat="1" applyFont="1" applyAlignment="1">
      <alignment horizontal="center" vertical="center" wrapText="1"/>
    </xf>
    <xf numFmtId="3" fontId="45" fillId="0" borderId="1" xfId="55" applyNumberFormat="1" applyFont="1" applyBorder="1" applyAlignment="1">
      <alignment horizontal="right" vertical="center" wrapText="1"/>
    </xf>
    <xf numFmtId="3" fontId="48" fillId="0" borderId="0" xfId="55" applyNumberFormat="1" applyFont="1" applyAlignment="1">
      <alignment horizontal="right" vertical="center" wrapText="1"/>
    </xf>
    <xf numFmtId="0" fontId="45" fillId="0" borderId="0" xfId="55" applyFont="1" applyAlignment="1">
      <alignment horizontal="right" vertical="center"/>
    </xf>
    <xf numFmtId="0" fontId="45" fillId="0" borderId="0" xfId="55" applyFont="1" applyAlignment="1">
      <alignment horizontal="center" vertical="center"/>
    </xf>
    <xf numFmtId="0" fontId="44" fillId="0" borderId="0" xfId="55" applyFont="1" applyAlignment="1">
      <alignment horizontal="center"/>
    </xf>
    <xf numFmtId="0" fontId="44" fillId="0" borderId="0" xfId="8" applyFont="1" applyAlignment="1">
      <alignment horizontal="center" vertical="center" wrapText="1"/>
    </xf>
    <xf numFmtId="0" fontId="44" fillId="0" borderId="0" xfId="8" applyFont="1" applyAlignment="1">
      <alignment horizontal="center" vertical="center"/>
    </xf>
    <xf numFmtId="0" fontId="45" fillId="0" borderId="0" xfId="55" applyFont="1" applyAlignment="1">
      <alignment horizontal="right"/>
    </xf>
    <xf numFmtId="0" fontId="44" fillId="0" borderId="0" xfId="55" applyFont="1" applyAlignment="1">
      <alignment horizontal="left"/>
    </xf>
    <xf numFmtId="0" fontId="41" fillId="2" borderId="0" xfId="60" applyFill="1"/>
    <xf numFmtId="0" fontId="51" fillId="2" borderId="0" xfId="55" applyFont="1" applyFill="1" applyAlignment="1">
      <alignment horizontal="left"/>
    </xf>
    <xf numFmtId="0" fontId="46" fillId="0" borderId="0" xfId="0" applyFont="1"/>
    <xf numFmtId="0" fontId="46" fillId="0" borderId="0" xfId="0" applyFont="1" applyAlignment="1">
      <alignment wrapText="1"/>
    </xf>
    <xf numFmtId="0" fontId="44" fillId="0" borderId="0" xfId="0" applyFont="1" applyAlignment="1">
      <alignment wrapText="1"/>
    </xf>
    <xf numFmtId="0" fontId="47" fillId="0" borderId="0" xfId="0" applyFont="1"/>
    <xf numFmtId="0" fontId="46" fillId="0" borderId="0" xfId="60" applyFont="1" applyAlignment="1">
      <alignment horizontal="left"/>
    </xf>
    <xf numFmtId="0" fontId="46" fillId="2" borderId="0" xfId="60" applyFont="1" applyFill="1"/>
    <xf numFmtId="49" fontId="45" fillId="0" borderId="7" xfId="55" applyNumberFormat="1" applyFont="1" applyBorder="1" applyAlignment="1">
      <alignment horizontal="left" vertical="center"/>
    </xf>
    <xf numFmtId="4" fontId="44" fillId="0" borderId="0" xfId="55" applyNumberFormat="1" applyFont="1" applyAlignment="1">
      <alignment horizontal="right"/>
    </xf>
    <xf numFmtId="3" fontId="45" fillId="0" borderId="0" xfId="55" applyNumberFormat="1" applyFont="1" applyAlignment="1">
      <alignment horizontal="right" wrapText="1"/>
    </xf>
    <xf numFmtId="4" fontId="44" fillId="0" borderId="0" xfId="55" applyNumberFormat="1" applyFont="1" applyAlignment="1">
      <alignment horizontal="left"/>
    </xf>
    <xf numFmtId="43" fontId="42" fillId="0" borderId="0" xfId="59" applyFont="1" applyAlignment="1">
      <alignment vertical="center"/>
    </xf>
    <xf numFmtId="0" fontId="44" fillId="0" borderId="0" xfId="35" applyFont="1"/>
    <xf numFmtId="4" fontId="44" fillId="0" borderId="0" xfId="55" applyNumberFormat="1" applyFont="1" applyAlignment="1">
      <alignment horizontal="center"/>
    </xf>
    <xf numFmtId="3" fontId="44" fillId="0" borderId="0" xfId="55" applyNumberFormat="1" applyFont="1" applyAlignment="1">
      <alignment horizontal="left" vertical="center" wrapText="1"/>
    </xf>
    <xf numFmtId="0" fontId="44" fillId="0" borderId="0" xfId="1" applyFont="1" applyAlignment="1">
      <alignment horizontal="center"/>
    </xf>
    <xf numFmtId="4" fontId="44" fillId="0" borderId="0" xfId="8" applyNumberFormat="1" applyFont="1"/>
    <xf numFmtId="0" fontId="44" fillId="0" borderId="0" xfId="55" applyFont="1" applyAlignment="1">
      <alignment horizontal="left" vertical="center" wrapText="1"/>
    </xf>
    <xf numFmtId="4" fontId="44" fillId="0" borderId="0" xfId="1" applyNumberFormat="1" applyFont="1" applyAlignment="1">
      <alignment horizontal="center"/>
    </xf>
    <xf numFmtId="3" fontId="44" fillId="0" borderId="0" xfId="1" applyNumberFormat="1" applyFont="1"/>
    <xf numFmtId="0" fontId="44" fillId="0" borderId="0" xfId="1" applyFont="1" applyAlignment="1">
      <alignment horizontal="left"/>
    </xf>
    <xf numFmtId="0" fontId="44" fillId="0" borderId="0" xfId="57" applyFont="1"/>
    <xf numFmtId="0" fontId="44" fillId="0" borderId="0" xfId="1" applyFont="1" applyAlignment="1">
      <alignment vertical="top"/>
    </xf>
    <xf numFmtId="0" fontId="44" fillId="0" borderId="0" xfId="55" applyFont="1" applyAlignment="1">
      <alignment vertical="top"/>
    </xf>
    <xf numFmtId="0" fontId="44" fillId="0" borderId="0" xfId="1" applyFont="1" applyAlignment="1">
      <alignment horizontal="center" vertical="top"/>
    </xf>
    <xf numFmtId="3" fontId="45" fillId="0" borderId="0" xfId="55" applyNumberFormat="1" applyFont="1" applyAlignment="1">
      <alignment wrapText="1"/>
    </xf>
    <xf numFmtId="3" fontId="39" fillId="0" borderId="1" xfId="55" applyNumberFormat="1" applyFont="1" applyBorder="1" applyAlignment="1">
      <alignment horizontal="right"/>
    </xf>
    <xf numFmtId="3" fontId="46" fillId="0" borderId="1" xfId="55" applyNumberFormat="1" applyFont="1" applyBorder="1"/>
    <xf numFmtId="0" fontId="46" fillId="0" borderId="0" xfId="69" applyFont="1" applyAlignment="1">
      <alignment vertical="top"/>
    </xf>
    <xf numFmtId="0" fontId="46" fillId="0" borderId="0" xfId="69" applyFont="1" applyAlignment="1">
      <alignment horizontal="center"/>
    </xf>
    <xf numFmtId="4" fontId="44" fillId="0" borderId="0" xfId="70" applyNumberFormat="1" applyFont="1"/>
    <xf numFmtId="0" fontId="44" fillId="0" borderId="0" xfId="69" applyFont="1" applyAlignment="1">
      <alignment horizontal="center" vertical="center"/>
    </xf>
    <xf numFmtId="0" fontId="46" fillId="0" borderId="0" xfId="69" applyFont="1" applyAlignment="1">
      <alignment horizontal="center" vertical="center" wrapText="1"/>
    </xf>
    <xf numFmtId="4" fontId="55" fillId="2" borderId="1" xfId="8" applyNumberFormat="1" applyFont="1" applyFill="1" applyBorder="1" applyAlignment="1">
      <alignment vertical="center" wrapText="1"/>
    </xf>
    <xf numFmtId="0" fontId="57" fillId="0" borderId="0" xfId="17" applyFont="1"/>
    <xf numFmtId="4" fontId="58" fillId="0" borderId="0" xfId="8" applyNumberFormat="1" applyFont="1" applyAlignment="1">
      <alignment horizontal="left"/>
    </xf>
    <xf numFmtId="0" fontId="58" fillId="0" borderId="0" xfId="8" applyFont="1"/>
    <xf numFmtId="0" fontId="57" fillId="0" borderId="0" xfId="4" applyFont="1"/>
    <xf numFmtId="0" fontId="44" fillId="0" borderId="0" xfId="17" applyFont="1"/>
    <xf numFmtId="4" fontId="44" fillId="0" borderId="0" xfId="8" applyNumberFormat="1" applyFont="1" applyAlignment="1">
      <alignment horizontal="left"/>
    </xf>
    <xf numFmtId="0" fontId="44" fillId="0" borderId="0" xfId="4" applyFont="1"/>
    <xf numFmtId="4" fontId="58" fillId="0" borderId="0" xfId="8" applyNumberFormat="1" applyFont="1"/>
    <xf numFmtId="0" fontId="61" fillId="0" borderId="0" xfId="8" applyFont="1" applyAlignment="1">
      <alignment horizontal="center" vertical="center" wrapText="1"/>
    </xf>
    <xf numFmtId="0" fontId="44" fillId="0" borderId="0" xfId="15" applyFont="1"/>
    <xf numFmtId="0" fontId="58" fillId="0" borderId="0" xfId="8" applyFont="1" applyAlignment="1">
      <alignment horizontal="center"/>
    </xf>
    <xf numFmtId="0" fontId="44" fillId="0" borderId="0" xfId="8" applyFont="1" applyAlignment="1">
      <alignment horizontal="center"/>
    </xf>
    <xf numFmtId="0" fontId="58" fillId="0" borderId="0" xfId="8" applyFont="1" applyAlignment="1">
      <alignment horizontal="center" vertical="center" wrapText="1"/>
    </xf>
    <xf numFmtId="4" fontId="58" fillId="0" borderId="0" xfId="8" applyNumberFormat="1" applyFont="1" applyAlignment="1">
      <alignment horizontal="center" vertical="center" wrapText="1"/>
    </xf>
    <xf numFmtId="4" fontId="44" fillId="0" borderId="0" xfId="8" applyNumberFormat="1" applyFont="1" applyAlignment="1">
      <alignment horizontal="center" vertical="center" wrapText="1"/>
    </xf>
    <xf numFmtId="4" fontId="44" fillId="0" borderId="0" xfId="17" applyNumberFormat="1" applyFont="1"/>
    <xf numFmtId="0" fontId="63" fillId="0" borderId="1" xfId="8" applyFont="1" applyBorder="1" applyAlignment="1">
      <alignment horizontal="center" vertical="center" wrapText="1"/>
    </xf>
    <xf numFmtId="2" fontId="57" fillId="0" borderId="1" xfId="8" applyNumberFormat="1" applyFont="1" applyBorder="1" applyAlignment="1">
      <alignment horizontal="center" vertical="center" wrapText="1"/>
    </xf>
    <xf numFmtId="0" fontId="64" fillId="0" borderId="1" xfId="8" applyFont="1" applyBorder="1" applyAlignment="1">
      <alignment horizontal="center" vertical="center" wrapText="1"/>
    </xf>
    <xf numFmtId="3" fontId="64" fillId="0" borderId="1" xfId="8" applyNumberFormat="1" applyFont="1" applyBorder="1" applyAlignment="1">
      <alignment horizontal="center" vertical="center" wrapText="1"/>
    </xf>
    <xf numFmtId="0" fontId="58" fillId="0" borderId="0" xfId="4" applyFont="1"/>
    <xf numFmtId="49" fontId="61" fillId="0" borderId="1" xfId="8" applyNumberFormat="1" applyFont="1" applyBorder="1" applyAlignment="1">
      <alignment horizontal="center" vertical="center" wrapText="1"/>
    </xf>
    <xf numFmtId="4" fontId="63" fillId="0" borderId="1" xfId="8" applyNumberFormat="1" applyFont="1" applyBorder="1" applyAlignment="1">
      <alignment horizontal="right" vertical="center" wrapText="1"/>
    </xf>
    <xf numFmtId="3" fontId="63" fillId="0" borderId="1" xfId="8" applyNumberFormat="1" applyFont="1" applyBorder="1" applyAlignment="1">
      <alignment horizontal="center" vertical="center" wrapText="1"/>
    </xf>
    <xf numFmtId="4" fontId="63" fillId="0" borderId="1" xfId="8" applyNumberFormat="1" applyFont="1" applyBorder="1" applyAlignment="1">
      <alignment vertical="center"/>
    </xf>
    <xf numFmtId="0" fontId="63" fillId="0" borderId="0" xfId="4" applyFont="1"/>
    <xf numFmtId="4" fontId="63" fillId="0" borderId="0" xfId="4" applyNumberFormat="1" applyFont="1"/>
    <xf numFmtId="4" fontId="57" fillId="0" borderId="1" xfId="8" applyNumberFormat="1" applyFont="1" applyBorder="1" applyAlignment="1">
      <alignment vertical="center"/>
    </xf>
    <xf numFmtId="3" fontId="57" fillId="0" borderId="1" xfId="8" applyNumberFormat="1" applyFont="1" applyBorder="1" applyAlignment="1">
      <alignment horizontal="center" vertical="center"/>
    </xf>
    <xf numFmtId="4" fontId="63" fillId="0" borderId="0" xfId="8" applyNumberFormat="1" applyFont="1" applyAlignment="1">
      <alignment horizontal="right"/>
    </xf>
    <xf numFmtId="3" fontId="63" fillId="0" borderId="1" xfId="8" applyNumberFormat="1" applyFont="1" applyBorder="1" applyAlignment="1">
      <alignment horizontal="center" vertical="center"/>
    </xf>
    <xf numFmtId="4" fontId="57" fillId="0" borderId="0" xfId="4" applyNumberFormat="1" applyFont="1"/>
    <xf numFmtId="4" fontId="57" fillId="0" borderId="1" xfId="4" applyNumberFormat="1" applyFont="1" applyBorder="1" applyAlignment="1">
      <alignment vertical="center"/>
    </xf>
    <xf numFmtId="4" fontId="63" fillId="0" borderId="1" xfId="8" applyNumberFormat="1" applyFont="1" applyBorder="1" applyAlignment="1">
      <alignment horizontal="right" vertical="center"/>
    </xf>
    <xf numFmtId="4" fontId="57" fillId="0" borderId="1" xfId="8" applyNumberFormat="1" applyFont="1" applyBorder="1" applyAlignment="1">
      <alignment horizontal="right" vertical="center"/>
    </xf>
    <xf numFmtId="4" fontId="57" fillId="0" borderId="1" xfId="8" applyNumberFormat="1" applyFont="1" applyBorder="1" applyAlignment="1">
      <alignment horizontal="center" vertical="center"/>
    </xf>
    <xf numFmtId="4" fontId="57" fillId="0" borderId="1" xfId="8" applyNumberFormat="1" applyFont="1" applyBorder="1" applyAlignment="1">
      <alignment horizontal="right" vertical="center" indent="1"/>
    </xf>
    <xf numFmtId="49" fontId="62" fillId="0" borderId="0" xfId="8" applyNumberFormat="1" applyFont="1" applyAlignment="1">
      <alignment horizontal="left" vertical="center"/>
    </xf>
    <xf numFmtId="49" fontId="61" fillId="0" borderId="0" xfId="8" applyNumberFormat="1" applyFont="1" applyAlignment="1">
      <alignment horizontal="right" vertical="top"/>
    </xf>
    <xf numFmtId="0" fontId="57" fillId="0" borderId="0" xfId="4" applyFont="1" applyAlignment="1">
      <alignment vertical="center"/>
    </xf>
    <xf numFmtId="4" fontId="57" fillId="0" borderId="0" xfId="17" applyNumberFormat="1" applyFont="1"/>
    <xf numFmtId="4" fontId="58" fillId="0" borderId="0" xfId="4" applyNumberFormat="1" applyFont="1"/>
    <xf numFmtId="0" fontId="58" fillId="0" borderId="0" xfId="1" applyFont="1" applyAlignment="1">
      <alignment vertical="center"/>
    </xf>
    <xf numFmtId="0" fontId="58" fillId="0" borderId="0" xfId="74" applyFont="1"/>
    <xf numFmtId="4" fontId="58" fillId="0" borderId="0" xfId="17" applyNumberFormat="1" applyFont="1" applyAlignment="1">
      <alignment vertical="center"/>
    </xf>
    <xf numFmtId="4" fontId="58" fillId="0" borderId="0" xfId="17" applyNumberFormat="1" applyFont="1"/>
    <xf numFmtId="0" fontId="58" fillId="0" borderId="0" xfId="1" applyFont="1"/>
    <xf numFmtId="0" fontId="58" fillId="0" borderId="0" xfId="17" applyFont="1"/>
    <xf numFmtId="0" fontId="63" fillId="0" borderId="0" xfId="17" applyFont="1"/>
    <xf numFmtId="0" fontId="56" fillId="0" borderId="0" xfId="74" applyFont="1"/>
    <xf numFmtId="0" fontId="58" fillId="0" borderId="0" xfId="55" applyFont="1"/>
    <xf numFmtId="0" fontId="57" fillId="0" borderId="0" xfId="55" applyFont="1"/>
    <xf numFmtId="0" fontId="66" fillId="0" borderId="0" xfId="75" applyFont="1"/>
    <xf numFmtId="0" fontId="67" fillId="0" borderId="21" xfId="75" applyFont="1" applyBorder="1" applyAlignment="1">
      <alignment horizontal="center" vertical="top"/>
    </xf>
    <xf numFmtId="165" fontId="66" fillId="0" borderId="21" xfId="75" applyNumberFormat="1" applyFont="1" applyBorder="1" applyAlignment="1">
      <alignment horizontal="right" vertical="center"/>
    </xf>
    <xf numFmtId="0" fontId="67" fillId="0" borderId="0" xfId="75" applyFont="1" applyAlignment="1">
      <alignment horizontal="center" vertical="top"/>
    </xf>
    <xf numFmtId="0" fontId="66" fillId="0" borderId="21" xfId="75" applyFont="1" applyBorder="1"/>
    <xf numFmtId="0" fontId="66" fillId="0" borderId="21" xfId="75" applyFont="1" applyBorder="1" applyAlignment="1">
      <alignment horizontal="center"/>
    </xf>
    <xf numFmtId="0" fontId="66" fillId="0" borderId="0" xfId="75" applyFont="1" applyAlignment="1">
      <alignment horizontal="center"/>
    </xf>
    <xf numFmtId="0" fontId="68" fillId="0" borderId="0" xfId="75" applyFont="1" applyAlignment="1">
      <alignment horizontal="center" vertical="top"/>
    </xf>
    <xf numFmtId="0" fontId="66" fillId="0" borderId="0" xfId="76" applyFont="1"/>
    <xf numFmtId="0" fontId="69" fillId="0" borderId="0" xfId="75" applyFont="1" applyAlignment="1">
      <alignment vertical="top"/>
    </xf>
    <xf numFmtId="0" fontId="66" fillId="0" borderId="0" xfId="75" applyFont="1" applyAlignment="1">
      <alignment vertical="center"/>
    </xf>
    <xf numFmtId="165" fontId="66" fillId="0" borderId="0" xfId="75" applyNumberFormat="1" applyFont="1" applyAlignment="1">
      <alignment horizontal="right" vertical="center"/>
    </xf>
    <xf numFmtId="0" fontId="69" fillId="0" borderId="0" xfId="75" applyFont="1" applyAlignment="1">
      <alignment horizontal="center" vertical="center" wrapText="1"/>
    </xf>
    <xf numFmtId="0" fontId="48" fillId="0" borderId="0" xfId="55" applyFont="1" applyAlignment="1">
      <alignment horizontal="left"/>
    </xf>
    <xf numFmtId="0" fontId="44" fillId="0" borderId="0" xfId="71" applyFont="1"/>
    <xf numFmtId="4" fontId="44" fillId="0" borderId="0" xfId="71" applyNumberFormat="1" applyFont="1"/>
    <xf numFmtId="0" fontId="45" fillId="0" borderId="0" xfId="71" applyFont="1" applyAlignment="1">
      <alignment horizontal="center"/>
    </xf>
    <xf numFmtId="4" fontId="44" fillId="0" borderId="0" xfId="71" applyNumberFormat="1" applyFont="1" applyAlignment="1">
      <alignment horizontal="center"/>
    </xf>
    <xf numFmtId="4" fontId="44" fillId="0" borderId="0" xfId="71" applyNumberFormat="1" applyFont="1" applyAlignment="1">
      <alignment horizontal="right"/>
    </xf>
    <xf numFmtId="0" fontId="45" fillId="0" borderId="1" xfId="71" applyFont="1" applyBorder="1" applyAlignment="1">
      <alignment horizontal="center" vertical="top" wrapText="1"/>
    </xf>
    <xf numFmtId="4" fontId="45" fillId="0" borderId="1" xfId="71" applyNumberFormat="1" applyFont="1" applyBorder="1" applyAlignment="1">
      <alignment horizontal="center" vertical="top" wrapText="1"/>
    </xf>
    <xf numFmtId="4" fontId="45" fillId="0" borderId="1" xfId="71" applyNumberFormat="1" applyFont="1" applyBorder="1" applyAlignment="1">
      <alignment horizontal="center" vertical="center" wrapText="1"/>
    </xf>
    <xf numFmtId="49" fontId="44" fillId="0" borderId="1" xfId="71" applyNumberFormat="1" applyFont="1" applyBorder="1" applyAlignment="1">
      <alignment horizontal="center" vertical="top" wrapText="1"/>
    </xf>
    <xf numFmtId="49" fontId="44" fillId="0" borderId="0" xfId="71" applyNumberFormat="1" applyFont="1" applyAlignment="1">
      <alignment vertical="top" wrapText="1"/>
    </xf>
    <xf numFmtId="49" fontId="45" fillId="0" borderId="1" xfId="71" applyNumberFormat="1" applyFont="1" applyBorder="1" applyAlignment="1">
      <alignment vertical="justify" wrapText="1"/>
    </xf>
    <xf numFmtId="49" fontId="44" fillId="0" borderId="1" xfId="71" applyNumberFormat="1" applyFont="1" applyBorder="1" applyAlignment="1">
      <alignment horizontal="right" vertical="justify" wrapText="1"/>
    </xf>
    <xf numFmtId="49" fontId="44" fillId="0" borderId="1" xfId="71" applyNumberFormat="1" applyFont="1" applyBorder="1" applyAlignment="1">
      <alignment vertical="justify" wrapText="1"/>
    </xf>
    <xf numFmtId="49" fontId="45" fillId="0" borderId="1" xfId="71" applyNumberFormat="1" applyFont="1" applyBorder="1" applyAlignment="1">
      <alignment horizontal="center" vertical="top" wrapText="1"/>
    </xf>
    <xf numFmtId="49" fontId="45" fillId="0" borderId="0" xfId="71" applyNumberFormat="1" applyFont="1" applyAlignment="1">
      <alignment vertical="top" wrapText="1"/>
    </xf>
    <xf numFmtId="49" fontId="44" fillId="0" borderId="0" xfId="71" applyNumberFormat="1" applyFont="1" applyAlignment="1">
      <alignment horizontal="right" vertical="top" wrapText="1"/>
    </xf>
    <xf numFmtId="49" fontId="45" fillId="0" borderId="0" xfId="71" applyNumberFormat="1" applyFont="1" applyAlignment="1">
      <alignment horizontal="right" vertical="top" wrapText="1"/>
    </xf>
    <xf numFmtId="49" fontId="44" fillId="0" borderId="1" xfId="71" applyNumberFormat="1" applyFont="1" applyBorder="1" applyAlignment="1">
      <alignment horizontal="right" vertical="top" wrapText="1"/>
    </xf>
    <xf numFmtId="49" fontId="44" fillId="0" borderId="1" xfId="71" applyNumberFormat="1" applyFont="1" applyBorder="1" applyAlignment="1">
      <alignment horizontal="left" vertical="justify" wrapText="1"/>
    </xf>
    <xf numFmtId="4" fontId="45" fillId="0" borderId="0" xfId="71" applyNumberFormat="1" applyFont="1" applyAlignment="1">
      <alignment horizontal="center" vertical="center" wrapText="1"/>
    </xf>
    <xf numFmtId="43" fontId="45" fillId="0" borderId="1" xfId="80" applyFont="1" applyBorder="1" applyAlignment="1">
      <alignment horizontal="center" vertical="top" wrapText="1"/>
    </xf>
    <xf numFmtId="43" fontId="45" fillId="0" borderId="1" xfId="80" applyFont="1" applyBorder="1" applyAlignment="1">
      <alignment horizontal="center" vertical="center" wrapText="1"/>
    </xf>
    <xf numFmtId="43" fontId="44" fillId="0" borderId="1" xfId="80" applyFont="1" applyBorder="1" applyAlignment="1">
      <alignment horizontal="center" vertical="top" wrapText="1"/>
    </xf>
    <xf numFmtId="43" fontId="44" fillId="0" borderId="1" xfId="80" applyFont="1" applyBorder="1" applyAlignment="1">
      <alignment horizontal="center" vertical="center" wrapText="1"/>
    </xf>
    <xf numFmtId="0" fontId="55" fillId="2" borderId="0" xfId="8" applyFont="1" applyFill="1"/>
    <xf numFmtId="0" fontId="44" fillId="2" borderId="0" xfId="8" applyFont="1" applyFill="1"/>
    <xf numFmtId="0" fontId="45" fillId="2" borderId="0" xfId="8" applyFont="1" applyFill="1"/>
    <xf numFmtId="0" fontId="75" fillId="2" borderId="0" xfId="8" applyFont="1" applyFill="1" applyAlignment="1">
      <alignment horizontal="center"/>
    </xf>
    <xf numFmtId="0" fontId="44" fillId="2" borderId="0" xfId="8" applyFont="1" applyFill="1" applyAlignment="1">
      <alignment horizontal="right" vertical="center"/>
    </xf>
    <xf numFmtId="0" fontId="45" fillId="2" borderId="1" xfId="8" applyFont="1" applyFill="1" applyBorder="1" applyAlignment="1">
      <alignment horizontal="center" vertical="center" wrapText="1"/>
    </xf>
    <xf numFmtId="0" fontId="74" fillId="2" borderId="1" xfId="8" applyFont="1" applyFill="1" applyBorder="1" applyAlignment="1">
      <alignment horizontal="center" vertical="center" wrapText="1"/>
    </xf>
    <xf numFmtId="0" fontId="45" fillId="2" borderId="6" xfId="8" applyFont="1" applyFill="1" applyBorder="1" applyAlignment="1">
      <alignment horizontal="center" vertical="center" wrapText="1"/>
    </xf>
    <xf numFmtId="0" fontId="45" fillId="2" borderId="2" xfId="8" applyFont="1" applyFill="1" applyBorder="1" applyAlignment="1">
      <alignment horizontal="center" vertical="center" wrapText="1"/>
    </xf>
    <xf numFmtId="0" fontId="76" fillId="2" borderId="3" xfId="8" applyFont="1" applyFill="1" applyBorder="1" applyAlignment="1">
      <alignment horizontal="center" vertical="center" wrapText="1"/>
    </xf>
    <xf numFmtId="0" fontId="49" fillId="2" borderId="19" xfId="8" applyFont="1" applyFill="1" applyBorder="1" applyAlignment="1">
      <alignment horizontal="center" vertical="center" wrapText="1"/>
    </xf>
    <xf numFmtId="0" fontId="76" fillId="2" borderId="0" xfId="8" applyFont="1" applyFill="1"/>
    <xf numFmtId="4" fontId="45" fillId="2" borderId="14" xfId="8" applyNumberFormat="1" applyFont="1" applyFill="1" applyBorder="1" applyAlignment="1">
      <alignment vertical="center"/>
    </xf>
    <xf numFmtId="43" fontId="44" fillId="2" borderId="0" xfId="73" applyFont="1" applyFill="1"/>
    <xf numFmtId="0" fontId="45" fillId="2" borderId="1" xfId="15" applyFont="1" applyFill="1" applyBorder="1" applyAlignment="1">
      <alignment horizontal="left" vertical="center" wrapText="1"/>
    </xf>
    <xf numFmtId="4" fontId="45" fillId="2" borderId="2" xfId="8" applyNumberFormat="1" applyFont="1" applyFill="1" applyBorder="1" applyAlignment="1">
      <alignment vertical="center" wrapText="1"/>
    </xf>
    <xf numFmtId="4" fontId="47" fillId="2" borderId="0" xfId="8" applyNumberFormat="1" applyFont="1" applyFill="1"/>
    <xf numFmtId="0" fontId="47" fillId="2" borderId="0" xfId="8" applyFont="1" applyFill="1"/>
    <xf numFmtId="0" fontId="44" fillId="2" borderId="1" xfId="15" applyFont="1" applyFill="1" applyBorder="1" applyAlignment="1">
      <alignment vertical="center" wrapText="1"/>
    </xf>
    <xf numFmtId="4" fontId="44" fillId="2" borderId="1" xfId="8" applyNumberFormat="1" applyFont="1" applyFill="1" applyBorder="1" applyAlignment="1">
      <alignment vertical="center" wrapText="1"/>
    </xf>
    <xf numFmtId="4" fontId="44" fillId="2" borderId="2" xfId="8" applyNumberFormat="1" applyFont="1" applyFill="1" applyBorder="1" applyAlignment="1">
      <alignment vertical="center" wrapText="1"/>
    </xf>
    <xf numFmtId="49" fontId="74" fillId="2" borderId="1" xfId="15" applyNumberFormat="1" applyFont="1" applyFill="1" applyBorder="1" applyAlignment="1">
      <alignment horizontal="center" vertical="center"/>
    </xf>
    <xf numFmtId="4" fontId="45" fillId="2" borderId="1" xfId="8" applyNumberFormat="1" applyFont="1" applyFill="1" applyBorder="1" applyAlignment="1">
      <alignment vertical="center" wrapText="1"/>
    </xf>
    <xf numFmtId="49" fontId="55" fillId="2" borderId="1" xfId="15" applyNumberFormat="1" applyFont="1" applyFill="1" applyBorder="1" applyAlignment="1">
      <alignment horizontal="center" vertical="center"/>
    </xf>
    <xf numFmtId="0" fontId="44" fillId="2" borderId="1" xfId="15" applyFont="1" applyFill="1" applyBorder="1" applyAlignment="1">
      <alignment horizontal="left" vertical="center" wrapText="1"/>
    </xf>
    <xf numFmtId="4" fontId="44" fillId="2" borderId="0" xfId="8" applyNumberFormat="1" applyFont="1" applyFill="1"/>
    <xf numFmtId="0" fontId="55" fillId="2" borderId="1" xfId="15" applyFont="1" applyFill="1" applyBorder="1" applyAlignment="1">
      <alignment horizontal="center" vertical="center"/>
    </xf>
    <xf numFmtId="49" fontId="45" fillId="2" borderId="1" xfId="15" applyNumberFormat="1" applyFont="1" applyFill="1" applyBorder="1" applyAlignment="1">
      <alignment horizontal="left" vertical="center" wrapText="1"/>
    </xf>
    <xf numFmtId="1" fontId="55" fillId="2" borderId="1" xfId="15" applyNumberFormat="1" applyFont="1" applyFill="1" applyBorder="1" applyAlignment="1">
      <alignment horizontal="center" vertical="center"/>
    </xf>
    <xf numFmtId="0" fontId="77" fillId="2" borderId="1" xfId="15" applyFont="1" applyFill="1" applyBorder="1" applyAlignment="1">
      <alignment horizontal="center" vertical="center" textRotation="90"/>
    </xf>
    <xf numFmtId="0" fontId="48" fillId="2" borderId="1" xfId="15" applyFont="1" applyFill="1" applyBorder="1" applyAlignment="1">
      <alignment horizontal="left" vertical="center" wrapText="1"/>
    </xf>
    <xf numFmtId="4" fontId="48" fillId="2" borderId="1" xfId="8" applyNumberFormat="1" applyFont="1" applyFill="1" applyBorder="1" applyAlignment="1">
      <alignment vertical="center" wrapText="1"/>
    </xf>
    <xf numFmtId="0" fontId="48" fillId="2" borderId="0" xfId="8" applyFont="1" applyFill="1"/>
    <xf numFmtId="4" fontId="78" fillId="2" borderId="1" xfId="8" applyNumberFormat="1" applyFont="1" applyFill="1" applyBorder="1" applyAlignment="1">
      <alignment vertical="center" wrapText="1"/>
    </xf>
    <xf numFmtId="4" fontId="44" fillId="2" borderId="1" xfId="8" applyNumberFormat="1" applyFont="1" applyFill="1" applyBorder="1" applyAlignment="1">
      <alignment horizontal="right" vertical="top" wrapText="1"/>
    </xf>
    <xf numFmtId="0" fontId="48" fillId="2" borderId="1" xfId="15" applyFont="1" applyFill="1" applyBorder="1" applyAlignment="1">
      <alignment vertical="center" wrapText="1"/>
    </xf>
    <xf numFmtId="0" fontId="45" fillId="2" borderId="1" xfId="15" applyFont="1" applyFill="1" applyBorder="1" applyAlignment="1">
      <alignment vertical="center" wrapText="1"/>
    </xf>
    <xf numFmtId="4" fontId="44" fillId="2" borderId="1" xfId="8" applyNumberFormat="1" applyFont="1" applyFill="1" applyBorder="1" applyAlignment="1">
      <alignment horizontal="right" vertical="center" wrapText="1"/>
    </xf>
    <xf numFmtId="49" fontId="49" fillId="2" borderId="1" xfId="15" applyNumberFormat="1" applyFont="1" applyFill="1" applyBorder="1" applyAlignment="1">
      <alignment horizontal="left" vertical="center" wrapText="1"/>
    </xf>
    <xf numFmtId="4" fontId="49" fillId="2" borderId="1" xfId="8" applyNumberFormat="1" applyFont="1" applyFill="1" applyBorder="1" applyAlignment="1">
      <alignment vertical="center" wrapText="1"/>
    </xf>
    <xf numFmtId="0" fontId="49" fillId="2" borderId="0" xfId="8" applyFont="1" applyFill="1"/>
    <xf numFmtId="4" fontId="48" fillId="2" borderId="1" xfId="8" applyNumberFormat="1" applyFont="1" applyFill="1" applyBorder="1" applyAlignment="1">
      <alignment horizontal="right" vertical="center" wrapText="1"/>
    </xf>
    <xf numFmtId="0" fontId="55" fillId="2" borderId="3" xfId="4" applyFont="1" applyFill="1" applyBorder="1" applyAlignment="1">
      <alignment horizontal="center" vertical="center" textRotation="90"/>
    </xf>
    <xf numFmtId="4" fontId="44" fillId="2" borderId="1" xfId="8" applyNumberFormat="1" applyFont="1" applyFill="1" applyBorder="1" applyAlignment="1">
      <alignment horizontal="right" vertical="center" wrapText="1" indent="1"/>
    </xf>
    <xf numFmtId="4" fontId="44" fillId="2" borderId="1" xfId="8" applyNumberFormat="1" applyFont="1" applyFill="1" applyBorder="1" applyAlignment="1">
      <alignment horizontal="center" vertical="center" wrapText="1"/>
    </xf>
    <xf numFmtId="49" fontId="44" fillId="2" borderId="1" xfId="15" applyNumberFormat="1" applyFont="1" applyFill="1" applyBorder="1" applyAlignment="1">
      <alignment horizontal="left" vertical="center" wrapText="1"/>
    </xf>
    <xf numFmtId="49" fontId="74" fillId="2" borderId="1" xfId="8" applyNumberFormat="1" applyFont="1" applyFill="1" applyBorder="1" applyAlignment="1">
      <alignment horizontal="center" vertical="center"/>
    </xf>
    <xf numFmtId="0" fontId="45" fillId="2" borderId="6" xfId="8" applyFont="1" applyFill="1" applyBorder="1" applyAlignment="1">
      <alignment horizontal="left" vertical="center" wrapText="1"/>
    </xf>
    <xf numFmtId="0" fontId="44" fillId="2" borderId="6" xfId="8" applyFont="1" applyFill="1" applyBorder="1" applyAlignment="1">
      <alignment horizontal="left" vertical="center" wrapText="1"/>
    </xf>
    <xf numFmtId="49" fontId="55" fillId="2" borderId="2" xfId="8" applyNumberFormat="1" applyFont="1" applyFill="1" applyBorder="1" applyAlignment="1">
      <alignment horizontal="center" vertical="center"/>
    </xf>
    <xf numFmtId="0" fontId="45" fillId="2" borderId="1" xfId="8" applyFont="1" applyFill="1" applyBorder="1" applyAlignment="1">
      <alignment horizontal="left" vertical="center" wrapText="1"/>
    </xf>
    <xf numFmtId="0" fontId="44" fillId="2" borderId="1" xfId="8" applyFont="1" applyFill="1" applyBorder="1" applyAlignment="1">
      <alignment horizontal="left" vertical="center" wrapText="1"/>
    </xf>
    <xf numFmtId="0" fontId="45" fillId="2" borderId="2" xfId="8" applyFont="1" applyFill="1" applyBorder="1" applyAlignment="1">
      <alignment horizontal="left" vertical="center" wrapText="1"/>
    </xf>
    <xf numFmtId="4" fontId="45" fillId="2" borderId="1" xfId="8" applyNumberFormat="1" applyFont="1" applyFill="1" applyBorder="1"/>
    <xf numFmtId="49" fontId="55" fillId="2" borderId="0" xfId="8" applyNumberFormat="1" applyFont="1" applyFill="1" applyAlignment="1">
      <alignment horizontal="center" vertical="center"/>
    </xf>
    <xf numFmtId="0" fontId="45" fillId="2" borderId="0" xfId="8" applyFont="1" applyFill="1" applyAlignment="1">
      <alignment horizontal="left" vertical="center" wrapText="1"/>
    </xf>
    <xf numFmtId="4" fontId="45" fillId="2" borderId="0" xfId="8" applyNumberFormat="1" applyFont="1" applyFill="1" applyAlignment="1">
      <alignment vertical="center" wrapText="1"/>
    </xf>
    <xf numFmtId="49" fontId="55" fillId="2" borderId="0" xfId="8" applyNumberFormat="1" applyFont="1" applyFill="1" applyAlignment="1">
      <alignment horizontal="right" vertical="center"/>
    </xf>
    <xf numFmtId="165" fontId="45" fillId="2" borderId="0" xfId="8" applyNumberFormat="1" applyFont="1" applyFill="1"/>
    <xf numFmtId="49" fontId="74" fillId="2" borderId="0" xfId="8" applyNumberFormat="1" applyFont="1" applyFill="1" applyAlignment="1">
      <alignment horizontal="right" vertical="top"/>
    </xf>
    <xf numFmtId="0" fontId="55" fillId="2" borderId="0" xfId="8" applyFont="1" applyFill="1" applyAlignment="1">
      <alignment horizontal="right" vertical="top"/>
    </xf>
    <xf numFmtId="0" fontId="44" fillId="2" borderId="0" xfId="72" applyFont="1" applyFill="1"/>
    <xf numFmtId="0" fontId="45" fillId="0" borderId="0" xfId="8" applyFont="1" applyAlignment="1">
      <alignment horizontal="center"/>
    </xf>
    <xf numFmtId="0" fontId="79" fillId="0" borderId="0" xfId="4" applyFont="1" applyAlignment="1">
      <alignment horizontal="center"/>
    </xf>
    <xf numFmtId="0" fontId="55" fillId="0" borderId="0" xfId="4" applyFont="1"/>
    <xf numFmtId="0" fontId="81" fillId="0" borderId="0" xfId="4" applyFont="1"/>
    <xf numFmtId="0" fontId="44" fillId="0" borderId="0" xfId="55" applyFont="1" applyAlignment="1">
      <alignment horizontal="right"/>
    </xf>
    <xf numFmtId="0" fontId="44" fillId="2" borderId="1" xfId="4" applyFont="1" applyFill="1" applyBorder="1" applyAlignment="1">
      <alignment horizontal="center" vertical="center" wrapText="1"/>
    </xf>
    <xf numFmtId="0" fontId="48" fillId="2" borderId="1" xfId="1" applyFont="1" applyFill="1" applyBorder="1" applyAlignment="1">
      <alignment horizontal="center" vertical="center" wrapText="1"/>
    </xf>
    <xf numFmtId="0" fontId="48" fillId="0" borderId="0" xfId="4" applyFont="1"/>
    <xf numFmtId="4" fontId="48" fillId="0" borderId="0" xfId="4" applyNumberFormat="1" applyFont="1"/>
    <xf numFmtId="165" fontId="44" fillId="2" borderId="1" xfId="1" applyNumberFormat="1" applyFont="1" applyFill="1" applyBorder="1" applyAlignment="1">
      <alignment horizontal="left" vertical="center" wrapText="1"/>
    </xf>
    <xf numFmtId="4" fontId="44" fillId="2" borderId="1" xfId="1" applyNumberFormat="1" applyFont="1" applyFill="1" applyBorder="1" applyAlignment="1">
      <alignment horizontal="right" vertical="center" wrapText="1"/>
    </xf>
    <xf numFmtId="4" fontId="45" fillId="2" borderId="1" xfId="1" applyNumberFormat="1" applyFont="1" applyFill="1" applyBorder="1" applyAlignment="1">
      <alignment horizontal="right" vertical="center" wrapText="1"/>
    </xf>
    <xf numFmtId="4" fontId="44" fillId="0" borderId="0" xfId="4" applyNumberFormat="1" applyFont="1"/>
    <xf numFmtId="0" fontId="47" fillId="2" borderId="0" xfId="4" applyFont="1" applyFill="1"/>
    <xf numFmtId="0" fontId="44" fillId="2" borderId="0" xfId="4" applyFont="1" applyFill="1"/>
    <xf numFmtId="0" fontId="44" fillId="2" borderId="0" xfId="55" applyFont="1" applyFill="1" applyAlignment="1">
      <alignment horizontal="right"/>
    </xf>
    <xf numFmtId="165" fontId="44" fillId="2" borderId="0" xfId="1" applyNumberFormat="1" applyFont="1" applyFill="1" applyAlignment="1">
      <alignment vertical="center" wrapText="1"/>
    </xf>
    <xf numFmtId="165" fontId="44" fillId="2" borderId="0" xfId="1" applyNumberFormat="1" applyFont="1" applyFill="1" applyAlignment="1">
      <alignment horizontal="left" vertical="center" wrapText="1"/>
    </xf>
    <xf numFmtId="1" fontId="45" fillId="0" borderId="0" xfId="4" applyNumberFormat="1" applyFont="1"/>
    <xf numFmtId="1" fontId="44" fillId="0" borderId="0" xfId="4" applyNumberFormat="1" applyFont="1"/>
    <xf numFmtId="0" fontId="45" fillId="0" borderId="0" xfId="1" applyFont="1" applyAlignment="1">
      <alignment horizontal="center" vertical="center" wrapText="1"/>
    </xf>
    <xf numFmtId="0" fontId="44" fillId="0" borderId="1" xfId="4" applyFont="1" applyBorder="1" applyAlignment="1">
      <alignment horizontal="center" vertical="center" wrapText="1"/>
    </xf>
    <xf numFmtId="0" fontId="44" fillId="0" borderId="3" xfId="8" applyFont="1" applyBorder="1" applyAlignment="1">
      <alignment horizontal="center" vertical="center" wrapText="1"/>
    </xf>
    <xf numFmtId="0" fontId="48" fillId="0" borderId="1" xfId="8" applyFont="1" applyBorder="1" applyAlignment="1">
      <alignment horizontal="center" vertical="center" wrapText="1"/>
    </xf>
    <xf numFmtId="49" fontId="44" fillId="0" borderId="3" xfId="8" applyNumberFormat="1" applyFont="1" applyBorder="1" applyAlignment="1">
      <alignment horizontal="center" vertical="center" wrapText="1"/>
    </xf>
    <xf numFmtId="4" fontId="44" fillId="0" borderId="1" xfId="1" applyNumberFormat="1" applyFont="1" applyBorder="1" applyAlignment="1">
      <alignment horizontal="right" vertical="center" wrapText="1"/>
    </xf>
    <xf numFmtId="0" fontId="45" fillId="0" borderId="0" xfId="4" applyFont="1"/>
    <xf numFmtId="49" fontId="44" fillId="0" borderId="1" xfId="8" applyNumberFormat="1" applyFont="1" applyBorder="1" applyAlignment="1">
      <alignment horizontal="center" vertical="center" wrapText="1"/>
    </xf>
    <xf numFmtId="4" fontId="45" fillId="0" borderId="1" xfId="1" applyNumberFormat="1" applyFont="1" applyBorder="1" applyAlignment="1">
      <alignment horizontal="right" vertical="center" wrapText="1"/>
    </xf>
    <xf numFmtId="49" fontId="44" fillId="0" borderId="0" xfId="8" applyNumberFormat="1" applyFont="1" applyAlignment="1">
      <alignment horizontal="right" vertical="center"/>
    </xf>
    <xf numFmtId="0" fontId="44" fillId="0" borderId="0" xfId="8" applyFont="1" applyAlignment="1">
      <alignment horizontal="left" vertical="center" wrapText="1"/>
    </xf>
    <xf numFmtId="4" fontId="44" fillId="0" borderId="0" xfId="8" applyNumberFormat="1" applyFont="1" applyAlignment="1">
      <alignment horizontal="left" vertical="center" wrapText="1"/>
    </xf>
    <xf numFmtId="4" fontId="44" fillId="0" borderId="1" xfId="4" applyNumberFormat="1" applyFont="1" applyBorder="1" applyAlignment="1">
      <alignment horizontal="right" vertical="center"/>
    </xf>
    <xf numFmtId="165" fontId="44" fillId="0" borderId="0" xfId="1" applyNumberFormat="1" applyFont="1" applyAlignment="1">
      <alignment horizontal="left" vertical="center" wrapText="1"/>
    </xf>
    <xf numFmtId="4" fontId="44" fillId="0" borderId="0" xfId="4" applyNumberFormat="1" applyFont="1" applyAlignment="1">
      <alignment horizontal="right" vertical="center"/>
    </xf>
    <xf numFmtId="165" fontId="44" fillId="0" borderId="0" xfId="1" applyNumberFormat="1" applyFont="1" applyAlignment="1">
      <alignment vertical="center" wrapText="1"/>
    </xf>
    <xf numFmtId="4" fontId="81" fillId="0" borderId="0" xfId="4" applyNumberFormat="1" applyFont="1"/>
    <xf numFmtId="0" fontId="79" fillId="0" borderId="0" xfId="4" applyFont="1"/>
    <xf numFmtId="4" fontId="44" fillId="0" borderId="0" xfId="4" applyNumberFormat="1" applyFont="1" applyAlignment="1">
      <alignment horizontal="center" vertical="center"/>
    </xf>
    <xf numFmtId="0" fontId="44" fillId="0" borderId="0" xfId="4" applyFont="1" applyAlignment="1">
      <alignment vertical="center" wrapText="1"/>
    </xf>
    <xf numFmtId="0" fontId="44" fillId="0" borderId="0" xfId="4" applyFont="1" applyAlignment="1">
      <alignment vertical="center"/>
    </xf>
    <xf numFmtId="0" fontId="44" fillId="0" borderId="0" xfId="15" applyFont="1" applyAlignment="1">
      <alignment vertical="center"/>
    </xf>
    <xf numFmtId="0" fontId="44" fillId="0" borderId="0" xfId="15" applyFont="1" applyAlignment="1">
      <alignment horizontal="left" vertical="center"/>
    </xf>
    <xf numFmtId="0" fontId="44" fillId="0" borderId="0" xfId="15" applyFont="1" applyAlignment="1">
      <alignment vertical="top"/>
    </xf>
    <xf numFmtId="165" fontId="45" fillId="0" borderId="0" xfId="15" applyNumberFormat="1" applyFont="1" applyAlignment="1">
      <alignment vertical="top"/>
    </xf>
    <xf numFmtId="4" fontId="45" fillId="0" borderId="0" xfId="4" applyNumberFormat="1" applyFont="1"/>
    <xf numFmtId="0" fontId="69" fillId="0" borderId="0" xfId="1" applyFont="1" applyAlignment="1">
      <alignment horizontal="right" vertical="center"/>
    </xf>
    <xf numFmtId="0" fontId="69" fillId="0" borderId="0" xfId="1" applyFont="1" applyAlignment="1">
      <alignment vertical="center"/>
    </xf>
    <xf numFmtId="0" fontId="66" fillId="0" borderId="0" xfId="1" applyFont="1" applyAlignment="1">
      <alignment vertical="center"/>
    </xf>
    <xf numFmtId="0" fontId="69" fillId="0" borderId="0" xfId="75" applyFont="1"/>
    <xf numFmtId="0" fontId="66" fillId="0" borderId="0" xfId="78" applyFont="1" applyAlignment="1">
      <alignment vertical="center" wrapText="1"/>
    </xf>
    <xf numFmtId="165" fontId="69" fillId="0" borderId="0" xfId="77" applyNumberFormat="1" applyFont="1" applyAlignment="1">
      <alignment horizontal="left" vertical="center" wrapText="1"/>
    </xf>
    <xf numFmtId="0" fontId="69" fillId="0" borderId="0" xfId="75" applyFont="1" applyAlignment="1">
      <alignment vertical="center"/>
    </xf>
    <xf numFmtId="0" fontId="66" fillId="0" borderId="0" xfId="1" applyFont="1"/>
    <xf numFmtId="0" fontId="83" fillId="0" borderId="0" xfId="76" applyFont="1"/>
    <xf numFmtId="0" fontId="83" fillId="0" borderId="0" xfId="75" applyFont="1"/>
    <xf numFmtId="0" fontId="69" fillId="0" borderId="0" xfId="75" applyFont="1" applyAlignment="1">
      <alignment horizontal="left"/>
    </xf>
    <xf numFmtId="0" fontId="84" fillId="0" borderId="0" xfId="75" applyFont="1"/>
    <xf numFmtId="165" fontId="69" fillId="0" borderId="0" xfId="77" applyNumberFormat="1" applyFont="1" applyAlignment="1">
      <alignment horizontal="right" vertical="center"/>
    </xf>
    <xf numFmtId="0" fontId="85" fillId="0" borderId="0" xfId="75" applyFont="1"/>
    <xf numFmtId="0" fontId="86" fillId="0" borderId="0" xfId="75" applyFont="1"/>
    <xf numFmtId="0" fontId="45" fillId="0" borderId="0" xfId="75" applyFont="1"/>
    <xf numFmtId="0" fontId="45" fillId="0" borderId="0" xfId="1" applyFont="1" applyAlignment="1">
      <alignment horizontal="center" vertical="center"/>
    </xf>
    <xf numFmtId="0" fontId="66" fillId="0" borderId="0" xfId="1" applyFont="1" applyAlignment="1">
      <alignment wrapText="1"/>
    </xf>
    <xf numFmtId="0" fontId="69" fillId="0" borderId="0" xfId="77" applyFont="1" applyAlignment="1">
      <alignment horizontal="center" vertical="top"/>
    </xf>
    <xf numFmtId="0" fontId="69" fillId="0" borderId="0" xfId="1" applyFont="1"/>
    <xf numFmtId="0" fontId="74" fillId="0" borderId="0" xfId="75" applyFont="1" applyAlignment="1">
      <alignment horizontal="center" vertical="center" wrapText="1"/>
    </xf>
    <xf numFmtId="165" fontId="69" fillId="0" borderId="0" xfId="77" applyNumberFormat="1" applyFont="1" applyAlignment="1">
      <alignment horizontal="left" vertical="center"/>
    </xf>
    <xf numFmtId="0" fontId="69" fillId="0" borderId="0" xfId="1" applyFont="1" applyAlignment="1">
      <alignment horizontal="center" wrapText="1"/>
    </xf>
    <xf numFmtId="165" fontId="69" fillId="0" borderId="0" xfId="77" applyNumberFormat="1" applyFont="1" applyAlignment="1">
      <alignment horizontal="left"/>
    </xf>
    <xf numFmtId="3" fontId="66" fillId="0" borderId="22" xfId="75" applyNumberFormat="1" applyFont="1" applyBorder="1"/>
    <xf numFmtId="0" fontId="69" fillId="0" borderId="0" xfId="75" applyFont="1" applyAlignment="1">
      <alignment horizontal="center"/>
    </xf>
    <xf numFmtId="0" fontId="87" fillId="0" borderId="0" xfId="77" applyFont="1" applyAlignment="1">
      <alignment horizontal="center"/>
    </xf>
    <xf numFmtId="165" fontId="69" fillId="0" borderId="0" xfId="77" applyNumberFormat="1" applyFont="1" applyAlignment="1">
      <alignment horizontal="right"/>
    </xf>
    <xf numFmtId="1" fontId="66" fillId="0" borderId="22" xfId="75" applyNumberFormat="1" applyFont="1" applyBorder="1"/>
    <xf numFmtId="0" fontId="69" fillId="0" borderId="0" xfId="1" applyFont="1" applyAlignment="1">
      <alignment horizontal="center"/>
    </xf>
    <xf numFmtId="0" fontId="66" fillId="0" borderId="21" xfId="1" applyFont="1" applyBorder="1"/>
    <xf numFmtId="0" fontId="69" fillId="0" borderId="0" xfId="1" applyFont="1" applyAlignment="1">
      <alignment horizontal="right"/>
    </xf>
    <xf numFmtId="3" fontId="66" fillId="0" borderId="32" xfId="75" applyNumberFormat="1" applyFont="1" applyBorder="1"/>
    <xf numFmtId="0" fontId="69" fillId="0" borderId="27" xfId="1" applyFont="1" applyBorder="1" applyAlignment="1">
      <alignment horizontal="right"/>
    </xf>
    <xf numFmtId="0" fontId="66" fillId="0" borderId="25" xfId="1" applyFont="1" applyBorder="1"/>
    <xf numFmtId="0" fontId="66" fillId="0" borderId="22" xfId="1" applyFont="1" applyBorder="1"/>
    <xf numFmtId="0" fontId="69" fillId="0" borderId="20" xfId="1" applyFont="1" applyBorder="1" applyAlignment="1">
      <alignment horizontal="right"/>
    </xf>
    <xf numFmtId="3" fontId="66" fillId="0" borderId="29" xfId="75" applyNumberFormat="1" applyFont="1" applyBorder="1" applyAlignment="1" applyProtection="1">
      <alignment horizontal="right"/>
      <protection locked="0"/>
    </xf>
    <xf numFmtId="3" fontId="66" fillId="0" borderId="23" xfId="75" applyNumberFormat="1" applyFont="1" applyBorder="1"/>
    <xf numFmtId="0" fontId="44" fillId="0" borderId="21" xfId="75" applyFont="1" applyBorder="1"/>
    <xf numFmtId="0" fontId="44" fillId="0" borderId="21" xfId="75" applyFont="1" applyBorder="1" applyAlignment="1">
      <alignment horizontal="center"/>
    </xf>
    <xf numFmtId="0" fontId="66" fillId="0" borderId="21" xfId="1" applyFont="1" applyBorder="1" applyAlignment="1">
      <alignment horizontal="center"/>
    </xf>
    <xf numFmtId="165" fontId="69" fillId="0" borderId="21" xfId="75" applyNumberFormat="1" applyFont="1" applyBorder="1" applyAlignment="1">
      <alignment horizontal="right"/>
    </xf>
    <xf numFmtId="0" fontId="66" fillId="0" borderId="0" xfId="75" applyFont="1" applyAlignment="1">
      <alignment horizontal="center" vertical="center"/>
    </xf>
    <xf numFmtId="49" fontId="88" fillId="0" borderId="22" xfId="75" applyNumberFormat="1" applyFont="1" applyBorder="1" applyAlignment="1">
      <alignment horizontal="center" vertical="center" wrapText="1"/>
    </xf>
    <xf numFmtId="49" fontId="88" fillId="0" borderId="31" xfId="75" applyNumberFormat="1" applyFont="1" applyBorder="1" applyAlignment="1">
      <alignment horizontal="center" vertical="center" wrapText="1"/>
    </xf>
    <xf numFmtId="0" fontId="69" fillId="0" borderId="22" xfId="75" applyFont="1" applyBorder="1" applyAlignment="1">
      <alignment horizontal="center" vertical="center" wrapText="1"/>
    </xf>
    <xf numFmtId="0" fontId="69" fillId="0" borderId="31" xfId="75" applyFont="1" applyBorder="1" applyAlignment="1">
      <alignment horizontal="center" vertical="center" wrapText="1"/>
    </xf>
    <xf numFmtId="49" fontId="69" fillId="0" borderId="23" xfId="75" applyNumberFormat="1" applyFont="1" applyBorder="1" applyAlignment="1">
      <alignment horizontal="center" vertical="center" wrapText="1"/>
    </xf>
    <xf numFmtId="49" fontId="69" fillId="0" borderId="22" xfId="75" applyNumberFormat="1" applyFont="1" applyBorder="1" applyAlignment="1">
      <alignment horizontal="center" vertical="center" wrapText="1"/>
    </xf>
    <xf numFmtId="1" fontId="69" fillId="0" borderId="31" xfId="75" applyNumberFormat="1" applyFont="1" applyBorder="1" applyAlignment="1">
      <alignment horizontal="center" vertical="center" wrapText="1"/>
    </xf>
    <xf numFmtId="0" fontId="72" fillId="0" borderId="22" xfId="75" applyFont="1" applyBorder="1" applyAlignment="1">
      <alignment vertical="top" wrapText="1"/>
    </xf>
    <xf numFmtId="0" fontId="72" fillId="0" borderId="23" xfId="75" applyFont="1" applyBorder="1" applyAlignment="1">
      <alignment vertical="top" wrapText="1"/>
    </xf>
    <xf numFmtId="0" fontId="72" fillId="0" borderId="24" xfId="75" applyFont="1" applyBorder="1" applyAlignment="1">
      <alignment vertical="top" wrapText="1"/>
    </xf>
    <xf numFmtId="0" fontId="72" fillId="0" borderId="23" xfId="75" applyFont="1" applyBorder="1" applyAlignment="1">
      <alignment horizontal="center" vertical="top" wrapText="1"/>
    </xf>
    <xf numFmtId="2" fontId="66" fillId="4" borderId="23" xfId="75" applyNumberFormat="1" applyFont="1" applyFill="1" applyBorder="1" applyAlignment="1">
      <alignment horizontal="right" vertical="center" wrapText="1"/>
    </xf>
    <xf numFmtId="0" fontId="72" fillId="0" borderId="0" xfId="75" applyFont="1"/>
    <xf numFmtId="2" fontId="72" fillId="0" borderId="0" xfId="75" applyNumberFormat="1" applyFont="1"/>
    <xf numFmtId="0" fontId="72" fillId="0" borderId="31" xfId="75" applyFont="1" applyBorder="1" applyAlignment="1">
      <alignment vertical="top" wrapText="1"/>
    </xf>
    <xf numFmtId="0" fontId="66" fillId="0" borderId="31" xfId="75" applyFont="1" applyBorder="1" applyAlignment="1">
      <alignment vertical="top" wrapText="1"/>
    </xf>
    <xf numFmtId="0" fontId="66" fillId="0" borderId="21" xfId="75" applyFont="1" applyBorder="1" applyAlignment="1">
      <alignment vertical="top" wrapText="1"/>
    </xf>
    <xf numFmtId="0" fontId="66" fillId="0" borderId="29" xfId="75" applyFont="1" applyBorder="1" applyAlignment="1">
      <alignment vertical="top" wrapText="1"/>
    </xf>
    <xf numFmtId="0" fontId="66" fillId="0" borderId="31" xfId="75" applyFont="1" applyBorder="1" applyAlignment="1">
      <alignment horizontal="center" vertical="top" wrapText="1"/>
    </xf>
    <xf numFmtId="0" fontId="72" fillId="0" borderId="21" xfId="75" applyFont="1" applyBorder="1" applyAlignment="1">
      <alignment vertical="top" wrapText="1"/>
    </xf>
    <xf numFmtId="0" fontId="66" fillId="0" borderId="22" xfId="75" applyFont="1" applyBorder="1" applyAlignment="1">
      <alignment vertical="top" wrapText="1"/>
    </xf>
    <xf numFmtId="0" fontId="66" fillId="0" borderId="23" xfId="75" applyFont="1" applyBorder="1" applyAlignment="1">
      <alignment vertical="top" wrapText="1"/>
    </xf>
    <xf numFmtId="0" fontId="66" fillId="0" borderId="24" xfId="75" applyFont="1" applyBorder="1" applyAlignment="1">
      <alignment vertical="top" wrapText="1"/>
    </xf>
    <xf numFmtId="0" fontId="66" fillId="0" borderId="23" xfId="75" applyFont="1" applyBorder="1" applyAlignment="1">
      <alignment horizontal="center" vertical="top" wrapText="1"/>
    </xf>
    <xf numFmtId="0" fontId="66" fillId="0" borderId="25" xfId="75" applyFont="1" applyBorder="1" applyAlignment="1">
      <alignment vertical="top" wrapText="1"/>
    </xf>
    <xf numFmtId="0" fontId="72" fillId="0" borderId="30" xfId="75" applyFont="1" applyBorder="1" applyAlignment="1">
      <alignment vertical="top" wrapText="1"/>
    </xf>
    <xf numFmtId="0" fontId="72" fillId="0" borderId="29" xfId="75" applyFont="1" applyBorder="1" applyAlignment="1">
      <alignment vertical="top" wrapText="1"/>
    </xf>
    <xf numFmtId="0" fontId="66" fillId="0" borderId="28" xfId="75" applyFont="1" applyBorder="1" applyAlignment="1">
      <alignment vertical="top" wrapText="1"/>
    </xf>
    <xf numFmtId="0" fontId="66" fillId="0" borderId="26" xfId="75" applyFont="1" applyBorder="1" applyAlignment="1">
      <alignment vertical="top" wrapText="1"/>
    </xf>
    <xf numFmtId="0" fontId="66" fillId="0" borderId="27" xfId="75" applyFont="1" applyBorder="1" applyAlignment="1">
      <alignment vertical="top" wrapText="1"/>
    </xf>
    <xf numFmtId="0" fontId="66" fillId="0" borderId="0" xfId="75" applyFont="1" applyAlignment="1">
      <alignment vertical="top" wrapText="1"/>
    </xf>
    <xf numFmtId="0" fontId="66" fillId="0" borderId="27" xfId="75" applyFont="1" applyBorder="1" applyAlignment="1">
      <alignment horizontal="center" vertical="top" wrapText="1"/>
    </xf>
    <xf numFmtId="1" fontId="66" fillId="0" borderId="23" xfId="75" applyNumberFormat="1" applyFont="1" applyBorder="1" applyAlignment="1">
      <alignment horizontal="center" vertical="top" wrapText="1"/>
    </xf>
    <xf numFmtId="0" fontId="66" fillId="0" borderId="30" xfId="75" applyFont="1" applyBorder="1" applyAlignment="1">
      <alignment vertical="top" wrapText="1"/>
    </xf>
    <xf numFmtId="0" fontId="66" fillId="0" borderId="32" xfId="75" applyFont="1" applyBorder="1" applyAlignment="1">
      <alignment vertical="top" wrapText="1"/>
    </xf>
    <xf numFmtId="0" fontId="66" fillId="0" borderId="33" xfId="75" applyFont="1" applyBorder="1" applyAlignment="1">
      <alignment vertical="top" wrapText="1"/>
    </xf>
    <xf numFmtId="0" fontId="66" fillId="0" borderId="33" xfId="75" applyFont="1" applyBorder="1" applyAlignment="1">
      <alignment horizontal="center" vertical="top" wrapText="1"/>
    </xf>
    <xf numFmtId="0" fontId="66" fillId="0" borderId="20" xfId="75" applyFont="1" applyBorder="1" applyAlignment="1">
      <alignment vertical="top" wrapText="1"/>
    </xf>
    <xf numFmtId="0" fontId="66" fillId="0" borderId="24" xfId="75" applyFont="1" applyBorder="1" applyAlignment="1">
      <alignment horizontal="left" vertical="top" wrapText="1"/>
    </xf>
    <xf numFmtId="0" fontId="72" fillId="0" borderId="30" xfId="75" applyFont="1" applyBorder="1" applyAlignment="1">
      <alignment vertical="center" wrapText="1"/>
    </xf>
    <xf numFmtId="0" fontId="72" fillId="0" borderId="29" xfId="75" applyFont="1" applyBorder="1" applyAlignment="1">
      <alignment vertical="center" wrapText="1"/>
    </xf>
    <xf numFmtId="0" fontId="72" fillId="0" borderId="21" xfId="75" applyFont="1" applyBorder="1" applyAlignment="1">
      <alignment vertical="center" wrapText="1"/>
    </xf>
    <xf numFmtId="0" fontId="66" fillId="0" borderId="0" xfId="75" applyFont="1" applyAlignment="1">
      <alignment vertical="top"/>
    </xf>
    <xf numFmtId="0" fontId="72" fillId="0" borderId="25" xfId="75" applyFont="1" applyBorder="1" applyAlignment="1">
      <alignment vertical="top" wrapText="1"/>
    </xf>
    <xf numFmtId="0" fontId="66" fillId="0" borderId="22" xfId="75" applyFont="1" applyBorder="1" applyAlignment="1">
      <alignment horizontal="center" vertical="top" wrapText="1"/>
    </xf>
    <xf numFmtId="0" fontId="72" fillId="0" borderId="22" xfId="75" applyFont="1" applyBorder="1" applyAlignment="1">
      <alignment horizontal="center" vertical="top" wrapText="1"/>
    </xf>
    <xf numFmtId="0" fontId="66" fillId="0" borderId="29" xfId="75" applyFont="1" applyBorder="1" applyAlignment="1">
      <alignment horizontal="center" vertical="top" wrapText="1"/>
    </xf>
    <xf numFmtId="0" fontId="66" fillId="0" borderId="26" xfId="75" applyFont="1" applyBorder="1" applyAlignment="1">
      <alignment horizontal="center" vertical="top" wrapText="1"/>
    </xf>
    <xf numFmtId="0" fontId="72" fillId="0" borderId="24" xfId="75" applyFont="1" applyBorder="1" applyAlignment="1">
      <alignment vertical="center" wrapText="1"/>
    </xf>
    <xf numFmtId="0" fontId="66" fillId="0" borderId="32" xfId="75" applyFont="1" applyBorder="1" applyAlignment="1">
      <alignment horizontal="center" vertical="top" wrapText="1"/>
    </xf>
    <xf numFmtId="0" fontId="66" fillId="0" borderId="22" xfId="1" applyFont="1" applyBorder="1" applyAlignment="1">
      <alignment wrapText="1"/>
    </xf>
    <xf numFmtId="0" fontId="66" fillId="0" borderId="34" xfId="75" applyFont="1" applyBorder="1" applyAlignment="1">
      <alignment vertical="top" wrapText="1"/>
    </xf>
    <xf numFmtId="0" fontId="72" fillId="0" borderId="31" xfId="75" applyFont="1" applyBorder="1" applyAlignment="1">
      <alignment horizontal="center" vertical="top" wrapText="1"/>
    </xf>
    <xf numFmtId="1" fontId="66" fillId="0" borderId="22" xfId="75" applyNumberFormat="1" applyFont="1" applyBorder="1" applyAlignment="1">
      <alignment horizontal="right" vertical="center" wrapText="1"/>
    </xf>
    <xf numFmtId="0" fontId="66" fillId="0" borderId="24" xfId="75" applyFont="1" applyBorder="1" applyAlignment="1">
      <alignment vertical="center" wrapText="1"/>
    </xf>
    <xf numFmtId="0" fontId="66" fillId="0" borderId="21" xfId="75" applyFont="1" applyBorder="1" applyAlignment="1">
      <alignment horizontal="center" vertical="top" wrapText="1"/>
    </xf>
    <xf numFmtId="0" fontId="66" fillId="0" borderId="24" xfId="75" applyFont="1" applyBorder="1" applyAlignment="1">
      <alignment horizontal="center" vertical="top" wrapText="1"/>
    </xf>
    <xf numFmtId="165" fontId="66" fillId="5" borderId="31" xfId="75" applyNumberFormat="1" applyFont="1" applyFill="1" applyBorder="1" applyAlignment="1">
      <alignment horizontal="right" vertical="center" wrapText="1"/>
    </xf>
    <xf numFmtId="0" fontId="83" fillId="0" borderId="33" xfId="75" applyFont="1" applyBorder="1" applyAlignment="1">
      <alignment horizontal="center" vertical="top" wrapText="1"/>
    </xf>
    <xf numFmtId="0" fontId="89" fillId="0" borderId="23" xfId="75" applyFont="1" applyBorder="1" applyAlignment="1">
      <alignment vertical="top" wrapText="1"/>
    </xf>
    <xf numFmtId="0" fontId="89" fillId="0" borderId="23" xfId="75" applyFont="1" applyBorder="1" applyAlignment="1">
      <alignment horizontal="center" vertical="top" wrapText="1"/>
    </xf>
    <xf numFmtId="165" fontId="66" fillId="3" borderId="23" xfId="75" applyNumberFormat="1" applyFont="1" applyFill="1" applyBorder="1" applyAlignment="1">
      <alignment horizontal="right" vertical="center" wrapText="1"/>
    </xf>
    <xf numFmtId="0" fontId="66" fillId="0" borderId="25" xfId="75" applyFont="1" applyBorder="1"/>
    <xf numFmtId="0" fontId="66" fillId="0" borderId="22" xfId="75" applyFont="1" applyBorder="1"/>
    <xf numFmtId="0" fontId="66" fillId="0" borderId="23" xfId="75" applyFont="1" applyBorder="1"/>
    <xf numFmtId="0" fontId="66" fillId="0" borderId="24" xfId="75" applyFont="1" applyBorder="1"/>
    <xf numFmtId="0" fontId="66" fillId="0" borderId="22" xfId="75" applyFont="1" applyBorder="1" applyAlignment="1">
      <alignment horizontal="center"/>
    </xf>
    <xf numFmtId="0" fontId="72" fillId="0" borderId="24" xfId="75" applyFont="1" applyBorder="1"/>
    <xf numFmtId="165" fontId="66" fillId="0" borderId="20" xfId="75" applyNumberFormat="1" applyFont="1" applyBorder="1" applyAlignment="1">
      <alignment horizontal="right" vertical="center"/>
    </xf>
    <xf numFmtId="0" fontId="66" fillId="0" borderId="0" xfId="1" applyFont="1" applyAlignment="1">
      <alignment horizontal="center"/>
    </xf>
    <xf numFmtId="0" fontId="68" fillId="0" borderId="20" xfId="75" applyFont="1" applyBorder="1" applyAlignment="1">
      <alignment horizontal="center" vertical="top"/>
    </xf>
    <xf numFmtId="43" fontId="66" fillId="4" borderId="23" xfId="80" applyFont="1" applyFill="1" applyBorder="1" applyAlignment="1">
      <alignment horizontal="right" vertical="center" wrapText="1"/>
    </xf>
    <xf numFmtId="43" fontId="66" fillId="4" borderId="22" xfId="80" applyFont="1" applyFill="1" applyBorder="1" applyAlignment="1">
      <alignment horizontal="right" vertical="center" wrapText="1"/>
    </xf>
    <xf numFmtId="43" fontId="66" fillId="4" borderId="26" xfId="80" applyFont="1" applyFill="1" applyBorder="1" applyAlignment="1">
      <alignment horizontal="right" vertical="center" wrapText="1"/>
    </xf>
    <xf numFmtId="43" fontId="66" fillId="4" borderId="27" xfId="80" applyFont="1" applyFill="1" applyBorder="1" applyAlignment="1">
      <alignment horizontal="right" vertical="center" wrapText="1"/>
    </xf>
    <xf numFmtId="43" fontId="66" fillId="0" borderId="31" xfId="80" applyFont="1" applyBorder="1" applyAlignment="1">
      <alignment horizontal="right" vertical="center" wrapText="1"/>
    </xf>
    <xf numFmtId="43" fontId="66" fillId="0" borderId="23" xfId="80" applyFont="1" applyBorder="1" applyAlignment="1">
      <alignment horizontal="right" vertical="center" wrapText="1"/>
    </xf>
    <xf numFmtId="43" fontId="66" fillId="0" borderId="22" xfId="80" applyFont="1" applyBorder="1" applyAlignment="1">
      <alignment horizontal="right" vertical="center" wrapText="1"/>
    </xf>
    <xf numFmtId="43" fontId="66" fillId="4" borderId="31" xfId="80" applyFont="1" applyFill="1" applyBorder="1" applyAlignment="1">
      <alignment horizontal="right" vertical="center" wrapText="1"/>
    </xf>
    <xf numFmtId="43" fontId="66" fillId="4" borderId="29" xfId="80" applyFont="1" applyFill="1" applyBorder="1" applyAlignment="1">
      <alignment horizontal="right" vertical="center" wrapText="1"/>
    </xf>
    <xf numFmtId="43" fontId="66" fillId="4" borderId="33" xfId="80" applyFont="1" applyFill="1" applyBorder="1" applyAlignment="1">
      <alignment horizontal="right" vertical="center" wrapText="1"/>
    </xf>
    <xf numFmtId="43" fontId="66" fillId="4" borderId="32" xfId="80" applyFont="1" applyFill="1" applyBorder="1" applyAlignment="1">
      <alignment horizontal="right" vertical="center" wrapText="1"/>
    </xf>
    <xf numFmtId="43" fontId="66" fillId="0" borderId="33" xfId="80" applyFont="1" applyBorder="1" applyAlignment="1">
      <alignment horizontal="right" vertical="center" wrapText="1"/>
    </xf>
    <xf numFmtId="43" fontId="66" fillId="4" borderId="25" xfId="80" applyFont="1" applyFill="1" applyBorder="1" applyAlignment="1">
      <alignment horizontal="right" vertical="center" wrapText="1"/>
    </xf>
    <xf numFmtId="43" fontId="66" fillId="4" borderId="30" xfId="80" applyFont="1" applyFill="1" applyBorder="1" applyAlignment="1">
      <alignment horizontal="right" vertical="center" wrapText="1"/>
    </xf>
    <xf numFmtId="43" fontId="66" fillId="4" borderId="28" xfId="80" applyFont="1" applyFill="1" applyBorder="1" applyAlignment="1">
      <alignment horizontal="right" vertical="center" wrapText="1"/>
    </xf>
    <xf numFmtId="43" fontId="66" fillId="4" borderId="23" xfId="80" applyFont="1" applyFill="1" applyBorder="1" applyAlignment="1">
      <alignment horizontal="right" vertical="center"/>
    </xf>
    <xf numFmtId="43" fontId="66" fillId="4" borderId="25" xfId="80" applyFont="1" applyFill="1" applyBorder="1" applyAlignment="1">
      <alignment horizontal="right" vertical="center"/>
    </xf>
    <xf numFmtId="43" fontId="66" fillId="4" borderId="22" xfId="80" applyFont="1" applyFill="1" applyBorder="1" applyAlignment="1">
      <alignment horizontal="right" vertical="center"/>
    </xf>
    <xf numFmtId="43" fontId="66" fillId="4" borderId="34" xfId="80" applyFont="1" applyFill="1" applyBorder="1" applyAlignment="1">
      <alignment horizontal="right" vertical="center" wrapText="1"/>
    </xf>
    <xf numFmtId="43" fontId="66" fillId="0" borderId="24" xfId="80" applyFont="1" applyBorder="1" applyAlignment="1">
      <alignment horizontal="right" vertical="center" wrapText="1"/>
    </xf>
    <xf numFmtId="43" fontId="66" fillId="0" borderId="29" xfId="80" applyFont="1" applyBorder="1" applyAlignment="1">
      <alignment horizontal="right" vertical="center" wrapText="1"/>
    </xf>
    <xf numFmtId="43" fontId="66" fillId="0" borderId="32" xfId="80" applyFont="1" applyBorder="1" applyAlignment="1">
      <alignment horizontal="right" vertical="center" wrapText="1"/>
    </xf>
    <xf numFmtId="43" fontId="66" fillId="0" borderId="34" xfId="80" applyFont="1" applyBorder="1" applyAlignment="1">
      <alignment horizontal="right" vertical="center" wrapText="1"/>
    </xf>
    <xf numFmtId="43" fontId="66" fillId="0" borderId="26" xfId="80" applyFont="1" applyBorder="1" applyAlignment="1">
      <alignment horizontal="right" vertical="center" wrapText="1"/>
    </xf>
    <xf numFmtId="43" fontId="66" fillId="0" borderId="27" xfId="80" applyFont="1" applyBorder="1" applyAlignment="1">
      <alignment horizontal="right" vertical="center" wrapText="1"/>
    </xf>
    <xf numFmtId="43" fontId="66" fillId="0" borderId="21" xfId="80" applyFont="1" applyBorder="1" applyAlignment="1">
      <alignment horizontal="right" vertical="center" wrapText="1"/>
    </xf>
    <xf numFmtId="43" fontId="66" fillId="0" borderId="25" xfId="80" applyFont="1" applyBorder="1" applyAlignment="1">
      <alignment horizontal="right" vertical="center" wrapText="1"/>
    </xf>
    <xf numFmtId="43" fontId="66" fillId="4" borderId="24" xfId="80" applyFont="1" applyFill="1" applyBorder="1" applyAlignment="1">
      <alignment horizontal="right" vertical="center" wrapText="1"/>
    </xf>
    <xf numFmtId="43" fontId="66" fillId="4" borderId="21" xfId="80" applyFont="1" applyFill="1" applyBorder="1" applyAlignment="1">
      <alignment horizontal="right" vertical="center" wrapText="1"/>
    </xf>
    <xf numFmtId="43" fontId="66" fillId="0" borderId="20" xfId="80" applyFont="1" applyBorder="1" applyAlignment="1">
      <alignment horizontal="right" vertical="center" wrapText="1"/>
    </xf>
    <xf numFmtId="43" fontId="66" fillId="4" borderId="20" xfId="80" applyFont="1" applyFill="1" applyBorder="1" applyAlignment="1">
      <alignment horizontal="right" vertical="center" wrapText="1"/>
    </xf>
    <xf numFmtId="0" fontId="87" fillId="0" borderId="0" xfId="65" applyFont="1" applyAlignment="1">
      <alignment vertical="center"/>
    </xf>
    <xf numFmtId="0" fontId="87" fillId="0" borderId="0" xfId="65" applyFont="1" applyAlignment="1">
      <alignment vertical="center" wrapText="1"/>
    </xf>
    <xf numFmtId="0" fontId="87" fillId="0" borderId="0" xfId="65" applyFont="1" applyAlignment="1">
      <alignment horizontal="left" vertical="top" wrapText="1"/>
    </xf>
    <xf numFmtId="0" fontId="87" fillId="0" borderId="0" xfId="65" applyFont="1"/>
    <xf numFmtId="0" fontId="87" fillId="0" borderId="0" xfId="65" applyFont="1" applyAlignment="1">
      <alignment wrapText="1"/>
    </xf>
    <xf numFmtId="0" fontId="87" fillId="0" borderId="0" xfId="77" applyFont="1"/>
    <xf numFmtId="0" fontId="66" fillId="0" borderId="0" xfId="65" applyFont="1" applyAlignment="1">
      <alignment vertical="center"/>
    </xf>
    <xf numFmtId="0" fontId="87" fillId="0" borderId="0" xfId="65" applyFont="1" applyAlignment="1">
      <alignment horizontal="center"/>
    </xf>
    <xf numFmtId="0" fontId="87" fillId="0" borderId="0" xfId="77" applyFont="1" applyAlignment="1">
      <alignment vertical="center" wrapText="1"/>
    </xf>
    <xf numFmtId="49" fontId="87" fillId="0" borderId="0" xfId="79" applyNumberFormat="1" applyFont="1" applyAlignment="1">
      <alignment horizontal="left" vertical="top" wrapText="1"/>
    </xf>
    <xf numFmtId="0" fontId="87" fillId="0" borderId="1" xfId="65" applyFont="1" applyBorder="1"/>
    <xf numFmtId="1" fontId="87" fillId="0" borderId="1" xfId="65" applyNumberFormat="1" applyFont="1" applyBorder="1" applyProtection="1">
      <protection locked="0"/>
    </xf>
    <xf numFmtId="1" fontId="87" fillId="0" borderId="0" xfId="65" applyNumberFormat="1" applyFont="1" applyProtection="1">
      <protection locked="0"/>
    </xf>
    <xf numFmtId="49" fontId="87" fillId="0" borderId="0" xfId="79" applyNumberFormat="1" applyFont="1" applyAlignment="1">
      <alignment horizontal="center" vertical="top" wrapText="1"/>
    </xf>
    <xf numFmtId="49" fontId="87" fillId="0" borderId="24" xfId="79" applyNumberFormat="1" applyFont="1" applyBorder="1" applyAlignment="1">
      <alignment horizontal="left" vertical="top" wrapText="1"/>
    </xf>
    <xf numFmtId="49" fontId="88" fillId="0" borderId="24" xfId="79" applyNumberFormat="1" applyFont="1" applyBorder="1"/>
    <xf numFmtId="49" fontId="87" fillId="0" borderId="24" xfId="79" applyNumberFormat="1" applyFont="1" applyBorder="1"/>
    <xf numFmtId="165" fontId="87" fillId="0" borderId="24" xfId="79" applyNumberFormat="1" applyFont="1" applyBorder="1"/>
    <xf numFmtId="165" fontId="87" fillId="0" borderId="0" xfId="79" applyNumberFormat="1" applyFont="1"/>
    <xf numFmtId="49" fontId="87" fillId="0" borderId="0" xfId="79" applyNumberFormat="1" applyFont="1" applyAlignment="1">
      <alignment horizontal="left"/>
    </xf>
    <xf numFmtId="49" fontId="87" fillId="0" borderId="0" xfId="79" applyNumberFormat="1" applyFont="1" applyAlignment="1">
      <alignment horizontal="center"/>
    </xf>
    <xf numFmtId="165" fontId="87" fillId="0" borderId="0" xfId="79" applyNumberFormat="1" applyFont="1" applyAlignment="1">
      <alignment horizontal="center"/>
    </xf>
    <xf numFmtId="165" fontId="87" fillId="0" borderId="1" xfId="79" applyNumberFormat="1" applyFont="1" applyBorder="1" applyAlignment="1">
      <alignment horizontal="center"/>
    </xf>
    <xf numFmtId="165" fontId="87" fillId="0" borderId="1" xfId="79" applyNumberFormat="1" applyFont="1" applyBorder="1" applyAlignment="1">
      <alignment horizontal="right"/>
    </xf>
    <xf numFmtId="1" fontId="87" fillId="0" borderId="1" xfId="79" applyNumberFormat="1" applyFont="1" applyBorder="1" applyAlignment="1">
      <alignment horizontal="right"/>
    </xf>
    <xf numFmtId="49" fontId="88" fillId="0" borderId="24" xfId="79" applyNumberFormat="1" applyFont="1" applyBorder="1" applyAlignment="1">
      <alignment horizontal="center"/>
    </xf>
    <xf numFmtId="49" fontId="87" fillId="0" borderId="24" xfId="79" applyNumberFormat="1" applyFont="1" applyBorder="1" applyAlignment="1">
      <alignment horizontal="center"/>
    </xf>
    <xf numFmtId="165" fontId="87" fillId="0" borderId="24" xfId="79" applyNumberFormat="1" applyFont="1" applyBorder="1" applyAlignment="1">
      <alignment horizontal="center"/>
    </xf>
    <xf numFmtId="165" fontId="87" fillId="0" borderId="21" xfId="79" applyNumberFormat="1" applyFont="1" applyBorder="1" applyAlignment="1">
      <alignment horizontal="center"/>
    </xf>
    <xf numFmtId="0" fontId="69" fillId="0" borderId="1" xfId="65" applyFont="1" applyBorder="1" applyAlignment="1">
      <alignment horizontal="center" vertical="center" wrapText="1"/>
    </xf>
    <xf numFmtId="0" fontId="69" fillId="0" borderId="1" xfId="65" applyFont="1" applyBorder="1" applyAlignment="1">
      <alignment horizontal="center" vertical="center"/>
    </xf>
    <xf numFmtId="0" fontId="66" fillId="0" borderId="42" xfId="65" applyFont="1" applyBorder="1" applyAlignment="1">
      <alignment horizontal="left" vertical="center" wrapText="1"/>
    </xf>
    <xf numFmtId="0" fontId="66" fillId="0" borderId="41" xfId="65" applyFont="1" applyBorder="1" applyAlignment="1">
      <alignment horizontal="center" vertical="center" wrapText="1"/>
    </xf>
    <xf numFmtId="0" fontId="66" fillId="0" borderId="40" xfId="65" applyFont="1" applyBorder="1" applyAlignment="1">
      <alignment horizontal="center" vertical="center" wrapText="1"/>
    </xf>
    <xf numFmtId="0" fontId="66" fillId="0" borderId="39" xfId="65" applyFont="1" applyBorder="1" applyAlignment="1">
      <alignment horizontal="left" vertical="center" wrapText="1"/>
    </xf>
    <xf numFmtId="0" fontId="66" fillId="0" borderId="22" xfId="65" applyFont="1" applyBorder="1" applyAlignment="1">
      <alignment horizontal="center" vertical="center" wrapText="1"/>
    </xf>
    <xf numFmtId="166" fontId="66" fillId="0" borderId="38" xfId="65" applyNumberFormat="1" applyFont="1" applyBorder="1" applyAlignment="1">
      <alignment horizontal="center" vertical="center" wrapText="1"/>
    </xf>
    <xf numFmtId="0" fontId="66" fillId="2" borderId="39" xfId="65" applyFont="1" applyFill="1" applyBorder="1" applyAlignment="1">
      <alignment horizontal="left" vertical="center" wrapText="1"/>
    </xf>
    <xf numFmtId="0" fontId="66" fillId="2" borderId="37" xfId="65" applyFont="1" applyFill="1" applyBorder="1" applyAlignment="1">
      <alignment horizontal="left" vertical="center" wrapText="1"/>
    </xf>
    <xf numFmtId="0" fontId="66" fillId="0" borderId="36" xfId="65" applyFont="1" applyBorder="1" applyAlignment="1">
      <alignment horizontal="center" vertical="center" wrapText="1"/>
    </xf>
    <xf numFmtId="0" fontId="66" fillId="0" borderId="35" xfId="65" applyFont="1" applyBorder="1" applyAlignment="1">
      <alignment horizontal="center" vertical="center" wrapText="1"/>
    </xf>
    <xf numFmtId="0" fontId="55" fillId="0" borderId="21" xfId="76" applyFont="1" applyBorder="1" applyAlignment="1">
      <alignment horizontal="center"/>
    </xf>
    <xf numFmtId="0" fontId="55" fillId="0" borderId="0" xfId="76" applyFont="1"/>
    <xf numFmtId="0" fontId="87" fillId="0" borderId="20" xfId="76" applyFont="1" applyBorder="1" applyAlignment="1">
      <alignment horizontal="center" vertical="center" wrapText="1"/>
    </xf>
    <xf numFmtId="0" fontId="87" fillId="0" borderId="0" xfId="76" applyFont="1" applyAlignment="1">
      <alignment vertical="center"/>
    </xf>
    <xf numFmtId="0" fontId="87" fillId="0" borderId="0" xfId="76" applyFont="1" applyAlignment="1">
      <alignment horizontal="center" vertical="center"/>
    </xf>
    <xf numFmtId="0" fontId="55" fillId="0" borderId="0" xfId="76" applyFont="1" applyAlignment="1">
      <alignment horizontal="left"/>
    </xf>
    <xf numFmtId="0" fontId="82" fillId="0" borderId="0" xfId="76" applyFont="1" applyAlignment="1">
      <alignment horizontal="left"/>
    </xf>
    <xf numFmtId="0" fontId="82" fillId="0" borderId="21" xfId="76" applyFont="1" applyBorder="1" applyAlignment="1">
      <alignment horizontal="center"/>
    </xf>
    <xf numFmtId="0" fontId="82" fillId="0" borderId="0" xfId="76" applyFont="1"/>
    <xf numFmtId="0" fontId="44" fillId="0" borderId="22" xfId="65" applyFont="1" applyBorder="1" applyAlignment="1">
      <alignment horizontal="center" vertical="center" wrapText="1"/>
    </xf>
    <xf numFmtId="43" fontId="44" fillId="0" borderId="22" xfId="80" applyFont="1" applyBorder="1" applyAlignment="1">
      <alignment horizontal="center" vertical="center" wrapText="1"/>
    </xf>
    <xf numFmtId="43" fontId="44" fillId="0" borderId="38" xfId="80" applyFont="1" applyBorder="1" applyAlignment="1">
      <alignment horizontal="center" vertical="center" wrapText="1"/>
    </xf>
    <xf numFmtId="0" fontId="45" fillId="0" borderId="48" xfId="65" applyFont="1" applyBorder="1" applyAlignment="1">
      <alignment horizontal="center"/>
    </xf>
    <xf numFmtId="0" fontId="44" fillId="0" borderId="47" xfId="65" applyFont="1" applyBorder="1"/>
    <xf numFmtId="0" fontId="45" fillId="0" borderId="45" xfId="65" applyFont="1" applyBorder="1" applyAlignment="1">
      <alignment horizontal="center"/>
    </xf>
    <xf numFmtId="0" fontId="44" fillId="0" borderId="44" xfId="65" applyFont="1" applyBorder="1"/>
    <xf numFmtId="43" fontId="44" fillId="0" borderId="47" xfId="80" applyFont="1" applyBorder="1" applyAlignment="1">
      <alignment horizontal="center"/>
    </xf>
    <xf numFmtId="43" fontId="44" fillId="0" borderId="47" xfId="80" applyFont="1" applyBorder="1"/>
    <xf numFmtId="43" fontId="44" fillId="0" borderId="46" xfId="80" applyFont="1" applyBorder="1" applyAlignment="1">
      <alignment horizontal="center"/>
    </xf>
    <xf numFmtId="43" fontId="44" fillId="0" borderId="44" xfId="80" applyFont="1" applyBorder="1" applyAlignment="1">
      <alignment horizontal="center"/>
    </xf>
    <xf numFmtId="43" fontId="44" fillId="0" borderId="44" xfId="80" applyFont="1" applyBorder="1"/>
    <xf numFmtId="43" fontId="44" fillId="0" borderId="43" xfId="80" applyFont="1" applyBorder="1" applyAlignment="1">
      <alignment horizontal="center"/>
    </xf>
    <xf numFmtId="49" fontId="55" fillId="0" borderId="1" xfId="15" applyNumberFormat="1" applyFont="1" applyBorder="1" applyAlignment="1">
      <alignment horizontal="center" vertical="center"/>
    </xf>
    <xf numFmtId="0" fontId="44" fillId="0" borderId="1" xfId="15" applyFont="1" applyBorder="1" applyAlignment="1">
      <alignment vertical="center" wrapText="1"/>
    </xf>
    <xf numFmtId="4" fontId="44" fillId="0" borderId="1" xfId="8" applyNumberFormat="1" applyFont="1" applyBorder="1" applyAlignment="1">
      <alignment vertical="center" wrapText="1"/>
    </xf>
    <xf numFmtId="4" fontId="45" fillId="0" borderId="1" xfId="8" applyNumberFormat="1" applyFont="1" applyBorder="1" applyAlignment="1">
      <alignment vertical="center" wrapText="1"/>
    </xf>
    <xf numFmtId="0" fontId="44" fillId="0" borderId="0" xfId="65" applyFont="1"/>
    <xf numFmtId="0" fontId="44" fillId="0" borderId="0" xfId="65" applyFont="1" applyAlignment="1">
      <alignment horizontal="right"/>
    </xf>
    <xf numFmtId="0" fontId="45" fillId="0" borderId="0" xfId="65" applyFont="1" applyAlignment="1">
      <alignment horizontal="center"/>
    </xf>
    <xf numFmtId="0" fontId="45" fillId="0" borderId="0" xfId="65" applyFont="1" applyAlignment="1">
      <alignment horizontal="left"/>
    </xf>
    <xf numFmtId="0" fontId="45" fillId="0" borderId="0" xfId="65" applyFont="1" applyAlignment="1">
      <alignment horizontal="right"/>
    </xf>
    <xf numFmtId="2" fontId="44" fillId="0" borderId="0" xfId="65" applyNumberFormat="1" applyFont="1"/>
    <xf numFmtId="0" fontId="39" fillId="0" borderId="0" xfId="0" applyFont="1" applyAlignment="1">
      <alignment horizontal="center"/>
    </xf>
    <xf numFmtId="0" fontId="46" fillId="0" borderId="0" xfId="0" applyFont="1" applyAlignment="1">
      <alignment horizontal="left" vertical="center" wrapText="1"/>
    </xf>
    <xf numFmtId="0" fontId="46" fillId="0" borderId="0" xfId="0" applyFont="1" applyAlignment="1">
      <alignment horizontal="center"/>
    </xf>
    <xf numFmtId="0" fontId="46" fillId="0" borderId="0" xfId="0" applyFont="1" applyAlignment="1">
      <alignment horizontal="left" wrapText="1"/>
    </xf>
    <xf numFmtId="0" fontId="45" fillId="0" borderId="0" xfId="55" applyFont="1" applyAlignment="1">
      <alignment horizontal="center" vertical="center"/>
    </xf>
    <xf numFmtId="0" fontId="44" fillId="0" borderId="0" xfId="55" applyFont="1" applyAlignment="1">
      <alignment horizontal="center" vertical="center"/>
    </xf>
    <xf numFmtId="0" fontId="44" fillId="0" borderId="0" xfId="55" applyFont="1" applyAlignment="1">
      <alignment horizontal="center"/>
    </xf>
    <xf numFmtId="0" fontId="44" fillId="0" borderId="0" xfId="8" applyFont="1" applyAlignment="1">
      <alignment horizontal="center" vertical="center" wrapText="1"/>
    </xf>
    <xf numFmtId="0" fontId="48" fillId="0" borderId="0" xfId="55" applyFont="1" applyAlignment="1">
      <alignment horizontal="left"/>
    </xf>
    <xf numFmtId="3" fontId="44" fillId="0" borderId="6" xfId="55" applyNumberFormat="1" applyFont="1" applyBorder="1" applyAlignment="1">
      <alignment horizontal="right" vertical="center" wrapText="1"/>
    </xf>
    <xf numFmtId="3" fontId="46" fillId="0" borderId="4" xfId="69" applyNumberFormat="1" applyFont="1" applyBorder="1" applyAlignment="1">
      <alignment horizontal="right" vertical="center" wrapText="1"/>
    </xf>
    <xf numFmtId="0" fontId="45" fillId="0" borderId="6" xfId="55" applyFont="1" applyBorder="1" applyAlignment="1">
      <alignment horizontal="center" vertical="center"/>
    </xf>
    <xf numFmtId="0" fontId="45" fillId="0" borderId="5" xfId="55" applyFont="1" applyBorder="1" applyAlignment="1">
      <alignment horizontal="center" vertical="center"/>
    </xf>
    <xf numFmtId="0" fontId="45" fillId="0" borderId="4" xfId="55" applyFont="1" applyBorder="1" applyAlignment="1">
      <alignment horizontal="center" vertical="center"/>
    </xf>
    <xf numFmtId="0" fontId="44" fillId="0" borderId="0" xfId="55" applyFont="1"/>
    <xf numFmtId="0" fontId="38" fillId="0" borderId="0" xfId="60" applyFont="1"/>
    <xf numFmtId="0" fontId="44" fillId="2" borderId="0" xfId="55" applyFont="1" applyFill="1" applyAlignment="1">
      <alignment horizontal="left"/>
    </xf>
    <xf numFmtId="0" fontId="46" fillId="2" borderId="0" xfId="60" applyFont="1" applyFill="1" applyAlignment="1">
      <alignment horizontal="left"/>
    </xf>
    <xf numFmtId="0" fontId="38" fillId="2" borderId="0" xfId="60" applyFont="1" applyFill="1" applyAlignment="1">
      <alignment horizontal="left"/>
    </xf>
    <xf numFmtId="0" fontId="38" fillId="2" borderId="0" xfId="60" applyFont="1" applyFill="1"/>
    <xf numFmtId="0" fontId="45" fillId="0" borderId="0" xfId="55" applyFont="1" applyAlignment="1">
      <alignment horizontal="center"/>
    </xf>
    <xf numFmtId="0" fontId="45" fillId="0" borderId="1" xfId="55" applyFont="1" applyBorder="1" applyAlignment="1">
      <alignment horizontal="center" vertical="center" wrapText="1"/>
    </xf>
    <xf numFmtId="0" fontId="44" fillId="0" borderId="1" xfId="69" applyFont="1" applyBorder="1" applyAlignment="1">
      <alignment horizontal="center" vertical="center"/>
    </xf>
    <xf numFmtId="0" fontId="45" fillId="2" borderId="6" xfId="55" applyFont="1" applyFill="1" applyBorder="1" applyAlignment="1">
      <alignment horizontal="center" vertical="center" wrapText="1"/>
    </xf>
    <xf numFmtId="0" fontId="46" fillId="2" borderId="5" xfId="69" applyFont="1" applyFill="1" applyBorder="1" applyAlignment="1">
      <alignment horizontal="center" vertical="center" wrapText="1"/>
    </xf>
    <xf numFmtId="0" fontId="46" fillId="2" borderId="4" xfId="69" applyFont="1" applyFill="1" applyBorder="1" applyAlignment="1">
      <alignment horizontal="center" vertical="center" wrapText="1"/>
    </xf>
    <xf numFmtId="0" fontId="39" fillId="0" borderId="1" xfId="69" applyFont="1" applyBorder="1" applyAlignment="1">
      <alignment horizontal="center" vertical="center" wrapText="1"/>
    </xf>
    <xf numFmtId="0" fontId="45" fillId="0" borderId="1" xfId="55" applyFont="1" applyBorder="1" applyAlignment="1">
      <alignment horizontal="center" vertical="center"/>
    </xf>
    <xf numFmtId="0" fontId="45" fillId="0" borderId="12" xfId="55" applyFont="1" applyBorder="1" applyAlignment="1">
      <alignment horizontal="center" vertical="center" wrapText="1"/>
    </xf>
    <xf numFmtId="0" fontId="46" fillId="0" borderId="11" xfId="69" applyFont="1" applyBorder="1" applyAlignment="1">
      <alignment horizontal="center" vertical="center" wrapText="1"/>
    </xf>
    <xf numFmtId="0" fontId="45" fillId="0" borderId="10" xfId="55" applyFont="1" applyBorder="1" applyAlignment="1">
      <alignment horizontal="center" vertical="center" wrapText="1"/>
    </xf>
    <xf numFmtId="0" fontId="46" fillId="0" borderId="9" xfId="69" applyFont="1" applyBorder="1" applyAlignment="1">
      <alignment horizontal="center" vertical="center" wrapText="1"/>
    </xf>
    <xf numFmtId="0" fontId="48" fillId="0" borderId="6" xfId="55" applyFont="1" applyBorder="1" applyAlignment="1">
      <alignment horizontal="center" vertical="center" wrapText="1"/>
    </xf>
    <xf numFmtId="0" fontId="46" fillId="0" borderId="4" xfId="69" applyFont="1" applyBorder="1" applyAlignment="1">
      <alignment horizontal="center" vertical="center" wrapText="1"/>
    </xf>
    <xf numFmtId="49" fontId="44" fillId="0" borderId="0" xfId="55" applyNumberFormat="1" applyFont="1" applyAlignment="1">
      <alignment horizontal="center" vertical="center" wrapText="1"/>
    </xf>
    <xf numFmtId="0" fontId="45" fillId="0" borderId="3" xfId="55" applyFont="1" applyBorder="1" applyAlignment="1">
      <alignment horizontal="center" vertical="center" wrapText="1"/>
    </xf>
    <xf numFmtId="0" fontId="45" fillId="0" borderId="8" xfId="55" applyFont="1" applyBorder="1" applyAlignment="1">
      <alignment horizontal="center" vertical="center" wrapText="1"/>
    </xf>
    <xf numFmtId="0" fontId="45" fillId="0" borderId="2" xfId="55" applyFont="1" applyBorder="1" applyAlignment="1">
      <alignment horizontal="center" vertical="center" wrapText="1"/>
    </xf>
    <xf numFmtId="0" fontId="45" fillId="0" borderId="3" xfId="55" applyFont="1" applyBorder="1" applyAlignment="1">
      <alignment horizontal="center" vertical="center"/>
    </xf>
    <xf numFmtId="0" fontId="45" fillId="0" borderId="2" xfId="55" applyFont="1" applyBorder="1" applyAlignment="1">
      <alignment horizontal="center" vertical="center"/>
    </xf>
    <xf numFmtId="0" fontId="44" fillId="0" borderId="1" xfId="55" applyFont="1" applyBorder="1" applyAlignment="1">
      <alignment horizontal="center" vertical="center" wrapText="1"/>
    </xf>
    <xf numFmtId="49" fontId="45" fillId="0" borderId="1" xfId="55" applyNumberFormat="1" applyFont="1" applyBorder="1" applyAlignment="1">
      <alignment horizontal="right" vertical="center"/>
    </xf>
    <xf numFmtId="3" fontId="45" fillId="0" borderId="6" xfId="55" applyNumberFormat="1" applyFont="1" applyBorder="1" applyAlignment="1">
      <alignment horizontal="right" vertical="center" wrapText="1"/>
    </xf>
    <xf numFmtId="3" fontId="39" fillId="0" borderId="4" xfId="69" applyNumberFormat="1" applyFont="1" applyBorder="1" applyAlignment="1">
      <alignment horizontal="right" vertical="center" wrapText="1"/>
    </xf>
    <xf numFmtId="0" fontId="45" fillId="0" borderId="6" xfId="55" applyFont="1" applyBorder="1" applyAlignment="1">
      <alignment horizontal="center" vertical="center" wrapText="1"/>
    </xf>
    <xf numFmtId="0" fontId="45" fillId="0" borderId="5" xfId="55" applyFont="1" applyBorder="1" applyAlignment="1">
      <alignment horizontal="center" vertical="center" wrapText="1"/>
    </xf>
    <xf numFmtId="0" fontId="45" fillId="0" borderId="4" xfId="55" applyFont="1" applyBorder="1" applyAlignment="1">
      <alignment horizontal="center" vertical="center" wrapText="1"/>
    </xf>
    <xf numFmtId="0" fontId="45" fillId="2" borderId="5" xfId="55" applyFont="1" applyFill="1" applyBorder="1" applyAlignment="1">
      <alignment horizontal="center" vertical="center" wrapText="1"/>
    </xf>
    <xf numFmtId="0" fontId="45" fillId="2" borderId="4" xfId="55" applyFont="1" applyFill="1" applyBorder="1" applyAlignment="1">
      <alignment horizontal="center" vertical="center" wrapText="1"/>
    </xf>
    <xf numFmtId="0" fontId="46" fillId="0" borderId="10" xfId="69" applyFont="1" applyBorder="1" applyAlignment="1">
      <alignment horizontal="center" vertical="center" wrapText="1"/>
    </xf>
    <xf numFmtId="0" fontId="45" fillId="0" borderId="1" xfId="55" applyFont="1" applyBorder="1" applyAlignment="1">
      <alignment horizontal="center" wrapText="1"/>
    </xf>
    <xf numFmtId="0" fontId="44" fillId="2" borderId="1" xfId="55" applyFont="1" applyFill="1" applyBorder="1" applyAlignment="1">
      <alignment horizontal="left" wrapText="1"/>
    </xf>
    <xf numFmtId="3" fontId="44" fillId="0" borderId="1" xfId="55" applyNumberFormat="1" applyFont="1" applyBorder="1" applyAlignment="1">
      <alignment horizontal="right"/>
    </xf>
    <xf numFmtId="0" fontId="46" fillId="0" borderId="5" xfId="69" applyFont="1" applyBorder="1" applyAlignment="1">
      <alignment horizontal="center" vertical="center" wrapText="1"/>
    </xf>
    <xf numFmtId="49" fontId="45" fillId="0" borderId="1" xfId="55" applyNumberFormat="1" applyFont="1" applyBorder="1" applyAlignment="1">
      <alignment horizontal="center" vertical="center" wrapText="1"/>
    </xf>
    <xf numFmtId="0" fontId="46" fillId="0" borderId="1" xfId="69" applyFont="1" applyBorder="1" applyAlignment="1">
      <alignment horizontal="center" vertical="center" wrapText="1"/>
    </xf>
    <xf numFmtId="49" fontId="44" fillId="0" borderId="1" xfId="55" applyNumberFormat="1" applyFont="1" applyBorder="1" applyAlignment="1">
      <alignment horizontal="center" vertical="center"/>
    </xf>
    <xf numFmtId="0" fontId="46" fillId="0" borderId="1" xfId="69" applyFont="1" applyBorder="1" applyAlignment="1">
      <alignment horizontal="center" vertical="center"/>
    </xf>
    <xf numFmtId="49" fontId="44" fillId="0" borderId="1" xfId="55" applyNumberFormat="1" applyFont="1" applyBorder="1" applyAlignment="1">
      <alignment horizontal="center" vertical="center" wrapText="1"/>
    </xf>
    <xf numFmtId="0" fontId="48" fillId="0" borderId="1" xfId="55" applyFont="1" applyBorder="1" applyAlignment="1">
      <alignment horizontal="center" vertical="center" wrapText="1"/>
    </xf>
    <xf numFmtId="0" fontId="44" fillId="0" borderId="1" xfId="55" applyFont="1" applyBorder="1" applyAlignment="1">
      <alignment horizontal="left" wrapText="1"/>
    </xf>
    <xf numFmtId="49" fontId="44" fillId="0" borderId="3" xfId="55" applyNumberFormat="1" applyFont="1" applyBorder="1" applyAlignment="1">
      <alignment horizontal="center" vertical="center" wrapText="1"/>
    </xf>
    <xf numFmtId="0" fontId="46" fillId="0" borderId="2" xfId="69" applyFont="1" applyBorder="1" applyAlignment="1">
      <alignment horizontal="center" vertical="center" wrapText="1"/>
    </xf>
    <xf numFmtId="0" fontId="44" fillId="0" borderId="0" xfId="55" applyFont="1" applyAlignment="1">
      <alignment horizontal="left" wrapText="1"/>
    </xf>
    <xf numFmtId="3" fontId="44" fillId="0" borderId="0" xfId="55" applyNumberFormat="1" applyFont="1" applyAlignment="1">
      <alignment horizontal="left"/>
    </xf>
    <xf numFmtId="0" fontId="44" fillId="0" borderId="0" xfId="34" applyFont="1" applyAlignment="1">
      <alignment horizontal="center" vertical="top"/>
    </xf>
    <xf numFmtId="0" fontId="44" fillId="0" borderId="0" xfId="1" applyFont="1" applyAlignment="1">
      <alignment horizontal="center"/>
    </xf>
    <xf numFmtId="0" fontId="46" fillId="0" borderId="0" xfId="69" applyFont="1" applyAlignment="1">
      <alignment horizontal="center"/>
    </xf>
    <xf numFmtId="0" fontId="47" fillId="0" borderId="0" xfId="8" applyFont="1" applyAlignment="1">
      <alignment horizontal="center"/>
    </xf>
    <xf numFmtId="4" fontId="44" fillId="0" borderId="0" xfId="71" applyNumberFormat="1" applyFont="1" applyAlignment="1">
      <alignment horizontal="left" vertical="top"/>
    </xf>
    <xf numFmtId="0" fontId="45" fillId="0" borderId="1" xfId="71" applyFont="1" applyBorder="1" applyAlignment="1">
      <alignment horizontal="center" vertical="top" wrapText="1"/>
    </xf>
    <xf numFmtId="4" fontId="45" fillId="0" borderId="1" xfId="71" applyNumberFormat="1" applyFont="1" applyBorder="1" applyAlignment="1">
      <alignment horizontal="center" vertical="top" wrapText="1"/>
    </xf>
    <xf numFmtId="0" fontId="45" fillId="0" borderId="0" xfId="71" applyFont="1" applyAlignment="1">
      <alignment horizontal="center"/>
    </xf>
    <xf numFmtId="0" fontId="44" fillId="0" borderId="1" xfId="71" applyFont="1" applyBorder="1"/>
    <xf numFmtId="0" fontId="44" fillId="0" borderId="0" xfId="71" applyFont="1" applyAlignment="1">
      <alignment horizontal="center"/>
    </xf>
    <xf numFmtId="0" fontId="44" fillId="0" borderId="0" xfId="0" applyFont="1" applyAlignment="1">
      <alignment horizontal="center"/>
    </xf>
    <xf numFmtId="0" fontId="44" fillId="0" borderId="0" xfId="71" applyFont="1" applyAlignment="1">
      <alignment horizontal="center" vertical="top"/>
    </xf>
    <xf numFmtId="0" fontId="44" fillId="0" borderId="0" xfId="71" applyFont="1"/>
    <xf numFmtId="0" fontId="49" fillId="0" borderId="16" xfId="71" applyFont="1" applyBorder="1" applyAlignment="1">
      <alignment horizontal="left"/>
    </xf>
    <xf numFmtId="0" fontId="45" fillId="0" borderId="1" xfId="71" applyFont="1" applyBorder="1" applyAlignment="1">
      <alignment horizontal="center" vertical="top"/>
    </xf>
    <xf numFmtId="0" fontId="44" fillId="0" borderId="1" xfId="71" applyFont="1" applyBorder="1" applyAlignment="1">
      <alignment horizontal="center" vertical="top"/>
    </xf>
    <xf numFmtId="49" fontId="44" fillId="0" borderId="1" xfId="71" applyNumberFormat="1" applyFont="1" applyBorder="1" applyAlignment="1">
      <alignment horizontal="center" vertical="top" wrapText="1"/>
    </xf>
    <xf numFmtId="0" fontId="44" fillId="2" borderId="0" xfId="8" applyFont="1" applyFill="1" applyAlignment="1">
      <alignment horizontal="left" wrapText="1"/>
    </xf>
    <xf numFmtId="0" fontId="55" fillId="2" borderId="1" xfId="15" applyFont="1" applyFill="1" applyBorder="1" applyAlignment="1">
      <alignment horizontal="left" vertical="center" wrapText="1"/>
    </xf>
    <xf numFmtId="0" fontId="55" fillId="2" borderId="6" xfId="15" applyFont="1" applyFill="1" applyBorder="1" applyAlignment="1">
      <alignment horizontal="center" vertical="center" wrapText="1"/>
    </xf>
    <xf numFmtId="0" fontId="55" fillId="2" borderId="4" xfId="15" applyFont="1" applyFill="1" applyBorder="1" applyAlignment="1">
      <alignment horizontal="center" vertical="center" wrapText="1"/>
    </xf>
    <xf numFmtId="49" fontId="55" fillId="2" borderId="1" xfId="8" applyNumberFormat="1" applyFont="1" applyFill="1" applyBorder="1" applyAlignment="1">
      <alignment horizontal="center" vertical="center"/>
    </xf>
    <xf numFmtId="49" fontId="74" fillId="2" borderId="1" xfId="8" applyNumberFormat="1" applyFont="1" applyFill="1" applyBorder="1" applyAlignment="1">
      <alignment horizontal="right" vertical="center" wrapText="1"/>
    </xf>
    <xf numFmtId="49" fontId="74" fillId="2" borderId="1" xfId="8" applyNumberFormat="1" applyFont="1" applyFill="1" applyBorder="1" applyAlignment="1">
      <alignment horizontal="right" vertical="center"/>
    </xf>
    <xf numFmtId="49" fontId="74" fillId="2" borderId="1" xfId="8" applyNumberFormat="1" applyFont="1" applyFill="1" applyBorder="1" applyAlignment="1">
      <alignment horizontal="left" vertical="center" wrapText="1"/>
    </xf>
    <xf numFmtId="49" fontId="74" fillId="2" borderId="1" xfId="8" applyNumberFormat="1" applyFont="1" applyFill="1" applyBorder="1" applyAlignment="1">
      <alignment horizontal="left" vertical="center"/>
    </xf>
    <xf numFmtId="0" fontId="55" fillId="2" borderId="1" xfId="15" applyFont="1" applyFill="1" applyBorder="1" applyAlignment="1">
      <alignment vertical="center" wrapText="1"/>
    </xf>
    <xf numFmtId="0" fontId="74" fillId="2" borderId="1" xfId="15" applyFont="1" applyFill="1" applyBorder="1" applyAlignment="1">
      <alignment horizontal="left" vertical="center" wrapText="1"/>
    </xf>
    <xf numFmtId="0" fontId="74" fillId="2" borderId="1" xfId="15" applyFont="1" applyFill="1" applyBorder="1" applyAlignment="1">
      <alignment vertical="center" wrapText="1"/>
    </xf>
    <xf numFmtId="0" fontId="44" fillId="2" borderId="0" xfId="8" applyFont="1" applyFill="1" applyAlignment="1">
      <alignment horizontal="left" vertical="center" wrapText="1"/>
    </xf>
    <xf numFmtId="0" fontId="55" fillId="2" borderId="1" xfId="15" applyFont="1" applyFill="1" applyBorder="1" applyAlignment="1">
      <alignment horizontal="center" vertical="center"/>
    </xf>
    <xf numFmtId="0" fontId="55" fillId="2" borderId="1" xfId="4" applyFont="1" applyFill="1" applyBorder="1" applyAlignment="1">
      <alignment horizontal="center" vertical="center"/>
    </xf>
    <xf numFmtId="0" fontId="55" fillId="2" borderId="1" xfId="15" applyFont="1" applyFill="1" applyBorder="1" applyAlignment="1">
      <alignment horizontal="center" vertical="center" textRotation="90"/>
    </xf>
    <xf numFmtId="0" fontId="55" fillId="2" borderId="1" xfId="4" applyFont="1" applyFill="1" applyBorder="1" applyAlignment="1">
      <alignment horizontal="center" vertical="center" textRotation="90"/>
    </xf>
    <xf numFmtId="0" fontId="55" fillId="2" borderId="3" xfId="4" applyFont="1" applyFill="1" applyBorder="1" applyAlignment="1">
      <alignment horizontal="center" vertical="center" textRotation="90"/>
    </xf>
    <xf numFmtId="0" fontId="55" fillId="2" borderId="8" xfId="4" applyFont="1" applyFill="1" applyBorder="1" applyAlignment="1">
      <alignment horizontal="center" vertical="center" textRotation="90"/>
    </xf>
    <xf numFmtId="0" fontId="55" fillId="2" borderId="2" xfId="4" applyFont="1" applyFill="1" applyBorder="1" applyAlignment="1">
      <alignment horizontal="center" vertical="center" textRotation="90"/>
    </xf>
    <xf numFmtId="49" fontId="74" fillId="2" borderId="3" xfId="15" applyNumberFormat="1" applyFont="1" applyFill="1" applyBorder="1" applyAlignment="1">
      <alignment horizontal="center" vertical="center"/>
    </xf>
    <xf numFmtId="49" fontId="74" fillId="2" borderId="8" xfId="15" applyNumberFormat="1" applyFont="1" applyFill="1" applyBorder="1" applyAlignment="1">
      <alignment horizontal="center" vertical="center"/>
    </xf>
    <xf numFmtId="49" fontId="55" fillId="2" borderId="3" xfId="8" applyNumberFormat="1" applyFont="1" applyFill="1" applyBorder="1" applyAlignment="1">
      <alignment horizontal="center" vertical="center"/>
    </xf>
    <xf numFmtId="49" fontId="55" fillId="2" borderId="8" xfId="8" applyNumberFormat="1" applyFont="1" applyFill="1" applyBorder="1" applyAlignment="1">
      <alignment horizontal="center" vertical="center"/>
    </xf>
    <xf numFmtId="49" fontId="55" fillId="2" borderId="2" xfId="8" applyNumberFormat="1" applyFont="1" applyFill="1" applyBorder="1" applyAlignment="1">
      <alignment horizontal="center" vertical="center"/>
    </xf>
    <xf numFmtId="0" fontId="77" fillId="2" borderId="1" xfId="15" applyFont="1" applyFill="1" applyBorder="1" applyAlignment="1">
      <alignment horizontal="center" vertical="center" textRotation="90"/>
    </xf>
    <xf numFmtId="0" fontId="77" fillId="2" borderId="1" xfId="4" applyFont="1" applyFill="1" applyBorder="1" applyAlignment="1">
      <alignment horizontal="center" vertical="center" textRotation="90"/>
    </xf>
    <xf numFmtId="1" fontId="55" fillId="2" borderId="1" xfId="15" applyNumberFormat="1" applyFont="1" applyFill="1" applyBorder="1" applyAlignment="1">
      <alignment horizontal="center" vertical="center" textRotation="90"/>
    </xf>
    <xf numFmtId="1" fontId="55" fillId="2" borderId="1" xfId="15" applyNumberFormat="1" applyFont="1" applyFill="1" applyBorder="1" applyAlignment="1">
      <alignment horizontal="center" vertical="center" textRotation="89"/>
    </xf>
    <xf numFmtId="0" fontId="55" fillId="2" borderId="1" xfId="4" applyFont="1" applyFill="1" applyBorder="1" applyAlignment="1">
      <alignment horizontal="center" vertical="center" textRotation="89"/>
    </xf>
    <xf numFmtId="0" fontId="44" fillId="2" borderId="6" xfId="4" applyFont="1" applyFill="1" applyBorder="1" applyAlignment="1">
      <alignment horizontal="left" vertical="center" wrapText="1"/>
    </xf>
    <xf numFmtId="0" fontId="44" fillId="2" borderId="4" xfId="4" applyFont="1" applyFill="1" applyBorder="1" applyAlignment="1">
      <alignment horizontal="left" vertical="center" wrapText="1"/>
    </xf>
    <xf numFmtId="0" fontId="45" fillId="2" borderId="18" xfId="8" applyFont="1" applyFill="1" applyBorder="1" applyAlignment="1">
      <alignment horizontal="right" vertical="center" wrapText="1"/>
    </xf>
    <xf numFmtId="0" fontId="45" fillId="2" borderId="14" xfId="8" applyFont="1" applyFill="1" applyBorder="1" applyAlignment="1">
      <alignment horizontal="right" vertical="center"/>
    </xf>
    <xf numFmtId="49" fontId="74" fillId="2" borderId="17" xfId="15" applyNumberFormat="1" applyFont="1" applyFill="1" applyBorder="1" applyAlignment="1">
      <alignment horizontal="center" vertical="center"/>
    </xf>
    <xf numFmtId="0" fontId="45" fillId="2" borderId="1" xfId="8" applyFont="1" applyFill="1" applyBorder="1" applyAlignment="1">
      <alignment horizontal="center" vertical="center" wrapText="1"/>
    </xf>
    <xf numFmtId="0" fontId="48" fillId="2" borderId="16" xfId="8" applyFont="1" applyFill="1" applyBorder="1" applyAlignment="1">
      <alignment horizontal="left" vertical="center"/>
    </xf>
    <xf numFmtId="0" fontId="44" fillId="2" borderId="0" xfId="8" applyFont="1" applyFill="1" applyAlignment="1">
      <alignment horizontal="center"/>
    </xf>
    <xf numFmtId="0" fontId="44" fillId="2" borderId="0" xfId="8" applyFont="1" applyFill="1" applyAlignment="1">
      <alignment horizontal="center" vertical="center"/>
    </xf>
    <xf numFmtId="0" fontId="45" fillId="2" borderId="12" xfId="8" applyFont="1" applyFill="1" applyBorder="1" applyAlignment="1">
      <alignment horizontal="center" vertical="center" wrapText="1"/>
    </xf>
    <xf numFmtId="0" fontId="45" fillId="2" borderId="7" xfId="8" applyFont="1" applyFill="1" applyBorder="1" applyAlignment="1">
      <alignment horizontal="center" vertical="center" wrapText="1"/>
    </xf>
    <xf numFmtId="0" fontId="38" fillId="2" borderId="11" xfId="72" applyFont="1" applyFill="1" applyBorder="1" applyAlignment="1">
      <alignment horizontal="center" vertical="center" wrapText="1"/>
    </xf>
    <xf numFmtId="0" fontId="45" fillId="2" borderId="3" xfId="72" applyFont="1" applyFill="1" applyBorder="1" applyAlignment="1">
      <alignment horizontal="center" vertical="center" wrapText="1"/>
    </xf>
    <xf numFmtId="0" fontId="45" fillId="2" borderId="2" xfId="72" applyFont="1" applyFill="1" applyBorder="1" applyAlignment="1">
      <alignment horizontal="center" vertical="center" wrapText="1"/>
    </xf>
    <xf numFmtId="0" fontId="72" fillId="2" borderId="1" xfId="72" applyFont="1" applyFill="1" applyBorder="1" applyAlignment="1">
      <alignment horizontal="center" vertical="center" wrapText="1"/>
    </xf>
    <xf numFmtId="49" fontId="55" fillId="2" borderId="1" xfId="15" applyNumberFormat="1" applyFont="1" applyFill="1" applyBorder="1" applyAlignment="1">
      <alignment horizontal="center" vertical="center"/>
    </xf>
    <xf numFmtId="0" fontId="45" fillId="2" borderId="0" xfId="8" applyFont="1" applyFill="1" applyAlignment="1">
      <alignment horizontal="center" vertical="center"/>
    </xf>
    <xf numFmtId="0" fontId="72" fillId="2" borderId="0" xfId="72" applyFont="1" applyFill="1" applyAlignment="1">
      <alignment horizontal="center" vertical="center"/>
    </xf>
    <xf numFmtId="0" fontId="39" fillId="0" borderId="0" xfId="0" applyFont="1" applyAlignment="1">
      <alignment horizontal="center" vertical="center"/>
    </xf>
    <xf numFmtId="0" fontId="45" fillId="0" borderId="0" xfId="0" applyFont="1" applyAlignment="1">
      <alignment horizontal="center" vertical="center"/>
    </xf>
    <xf numFmtId="0" fontId="58" fillId="0" borderId="0" xfId="15" applyFont="1" applyAlignment="1">
      <alignment horizontal="left" vertical="center" wrapText="1"/>
    </xf>
    <xf numFmtId="0" fontId="58" fillId="0" borderId="0" xfId="4" applyFont="1" applyAlignment="1">
      <alignment horizontal="left" vertical="center" wrapText="1"/>
    </xf>
    <xf numFmtId="0" fontId="58" fillId="0" borderId="0" xfId="15" applyFont="1" applyAlignment="1">
      <alignment horizontal="center" vertical="center"/>
    </xf>
    <xf numFmtId="0" fontId="58" fillId="0" borderId="0" xfId="4" applyFont="1" applyAlignment="1">
      <alignment horizontal="center" vertical="center"/>
    </xf>
    <xf numFmtId="0" fontId="59" fillId="0" borderId="0" xfId="1" applyFont="1" applyAlignment="1">
      <alignment horizontal="right" vertical="top"/>
    </xf>
    <xf numFmtId="0" fontId="58" fillId="0" borderId="0" xfId="8" applyFont="1" applyAlignment="1">
      <alignment horizontal="left" vertical="center" wrapText="1"/>
    </xf>
    <xf numFmtId="0" fontId="58" fillId="0" borderId="0" xfId="4" applyFont="1" applyAlignment="1">
      <alignment vertical="center" wrapText="1"/>
    </xf>
    <xf numFmtId="0" fontId="58" fillId="0" borderId="0" xfId="1" applyFont="1"/>
    <xf numFmtId="0" fontId="58" fillId="0" borderId="0" xfId="4" applyFont="1"/>
    <xf numFmtId="0" fontId="58" fillId="0" borderId="0" xfId="1" applyFont="1" applyAlignment="1">
      <alignment horizontal="left"/>
    </xf>
    <xf numFmtId="0" fontId="58" fillId="0" borderId="0" xfId="15" applyFont="1" applyAlignment="1">
      <alignment vertical="center" wrapText="1"/>
    </xf>
    <xf numFmtId="0" fontId="58" fillId="0" borderId="0" xfId="74" applyFont="1"/>
    <xf numFmtId="0" fontId="62" fillId="0" borderId="0" xfId="8" applyFont="1" applyAlignment="1">
      <alignment horizontal="left" vertical="center" wrapText="1"/>
    </xf>
    <xf numFmtId="0" fontId="58" fillId="0" borderId="0" xfId="8" applyFont="1" applyAlignment="1">
      <alignment horizontal="left" vertical="top" wrapText="1"/>
    </xf>
    <xf numFmtId="0" fontId="58" fillId="0" borderId="0" xfId="4" applyFont="1" applyAlignment="1">
      <alignment vertical="top" wrapText="1"/>
    </xf>
    <xf numFmtId="0" fontId="57" fillId="0" borderId="0" xfId="15" applyFont="1" applyAlignment="1">
      <alignment horizontal="center" vertical="center"/>
    </xf>
    <xf numFmtId="0" fontId="57" fillId="0" borderId="0" xfId="4" applyFont="1" applyAlignment="1">
      <alignment horizontal="center" vertical="center"/>
    </xf>
    <xf numFmtId="0" fontId="60" fillId="0" borderId="0" xfId="1" applyFont="1" applyAlignment="1">
      <alignment horizontal="right" vertical="top"/>
    </xf>
    <xf numFmtId="0" fontId="58" fillId="0" borderId="0" xfId="4" applyFont="1" applyAlignment="1">
      <alignment horizontal="left"/>
    </xf>
    <xf numFmtId="0" fontId="58" fillId="0" borderId="0" xfId="74" applyFont="1" applyAlignment="1">
      <alignment horizontal="left"/>
    </xf>
    <xf numFmtId="0" fontId="58" fillId="0" borderId="0" xfId="1" applyFont="1" applyAlignment="1">
      <alignment horizontal="right" vertical="center"/>
    </xf>
    <xf numFmtId="49" fontId="61" fillId="0" borderId="1" xfId="4" applyNumberFormat="1" applyFont="1" applyBorder="1" applyAlignment="1">
      <alignment horizontal="center" vertical="center" wrapText="1"/>
    </xf>
    <xf numFmtId="0" fontId="61" fillId="0" borderId="1" xfId="4" applyFont="1" applyBorder="1" applyAlignment="1">
      <alignment horizontal="center" vertical="center" wrapText="1"/>
    </xf>
    <xf numFmtId="0" fontId="61" fillId="0" borderId="1" xfId="8" applyFont="1" applyBorder="1" applyAlignment="1">
      <alignment horizontal="left" vertical="center" wrapText="1"/>
    </xf>
    <xf numFmtId="0" fontId="61" fillId="0" borderId="1" xfId="4" applyFont="1" applyBorder="1" applyAlignment="1">
      <alignment horizontal="left" vertical="center" wrapText="1"/>
    </xf>
    <xf numFmtId="0" fontId="58" fillId="0" borderId="1" xfId="15" applyFont="1" applyBorder="1" applyAlignment="1">
      <alignment vertical="center" wrapText="1"/>
    </xf>
    <xf numFmtId="0" fontId="58" fillId="0" borderId="1" xfId="4" applyFont="1" applyBorder="1" applyAlignment="1">
      <alignment vertical="center" wrapText="1"/>
    </xf>
    <xf numFmtId="49" fontId="58" fillId="0" borderId="1" xfId="4" applyNumberFormat="1" applyFont="1" applyBorder="1" applyAlignment="1">
      <alignment horizontal="center" vertical="center" wrapText="1"/>
    </xf>
    <xf numFmtId="0" fontId="58" fillId="0" borderId="1" xfId="4" applyFont="1" applyBorder="1" applyAlignment="1">
      <alignment horizontal="center" vertical="center" wrapText="1"/>
    </xf>
    <xf numFmtId="0" fontId="64" fillId="0" borderId="1" xfId="8" applyFont="1" applyBorder="1" applyAlignment="1">
      <alignment horizontal="center" vertical="center" wrapText="1"/>
    </xf>
    <xf numFmtId="49" fontId="58" fillId="0" borderId="1" xfId="8" applyNumberFormat="1" applyFont="1" applyBorder="1" applyAlignment="1">
      <alignment horizontal="center" vertical="center" wrapText="1"/>
    </xf>
    <xf numFmtId="0" fontId="61" fillId="0" borderId="0" xfId="17" applyFont="1" applyAlignment="1">
      <alignment horizontal="center"/>
    </xf>
    <xf numFmtId="0" fontId="61" fillId="0" borderId="0" xfId="8" applyFont="1" applyAlignment="1">
      <alignment horizontal="center" vertical="center" wrapText="1"/>
    </xf>
    <xf numFmtId="0" fontId="58" fillId="0" borderId="0" xfId="15" applyFont="1" applyAlignment="1">
      <alignment horizontal="center"/>
    </xf>
    <xf numFmtId="0" fontId="58" fillId="0" borderId="0" xfId="8" applyFont="1" applyAlignment="1">
      <alignment horizontal="center" vertical="center" wrapText="1"/>
    </xf>
    <xf numFmtId="0" fontId="48" fillId="0" borderId="16" xfId="8" applyFont="1" applyBorder="1" applyAlignment="1">
      <alignment horizontal="left" vertical="center"/>
    </xf>
    <xf numFmtId="0" fontId="44" fillId="0" borderId="16" xfId="4" applyFont="1" applyBorder="1"/>
    <xf numFmtId="0" fontId="44" fillId="0" borderId="0" xfId="8" applyFont="1" applyAlignment="1">
      <alignment horizontal="right" vertical="center"/>
    </xf>
    <xf numFmtId="0" fontId="44" fillId="0" borderId="0" xfId="4" applyFont="1"/>
    <xf numFmtId="0" fontId="63" fillId="0" borderId="1" xfId="8" applyFont="1" applyBorder="1" applyAlignment="1">
      <alignment horizontal="center" vertical="center" wrapText="1"/>
    </xf>
    <xf numFmtId="4" fontId="63" fillId="0" borderId="1" xfId="8" applyNumberFormat="1" applyFont="1" applyBorder="1" applyAlignment="1">
      <alignment horizontal="center" vertical="center" wrapText="1"/>
    </xf>
    <xf numFmtId="0" fontId="44" fillId="0" borderId="0" xfId="4" applyFont="1" applyAlignment="1">
      <alignment horizontal="left"/>
    </xf>
    <xf numFmtId="0" fontId="44" fillId="0" borderId="0" xfId="4" applyFont="1" applyAlignment="1">
      <alignment horizontal="center" vertical="center"/>
    </xf>
    <xf numFmtId="0" fontId="44" fillId="0" borderId="6" xfId="8" applyFont="1" applyBorder="1" applyAlignment="1">
      <alignment horizontal="left" vertical="center" wrapText="1"/>
    </xf>
    <xf numFmtId="0" fontId="44" fillId="0" borderId="4" xfId="8" applyFont="1" applyBorder="1" applyAlignment="1">
      <alignment horizontal="left" vertical="center" wrapText="1"/>
    </xf>
    <xf numFmtId="0" fontId="48" fillId="2" borderId="6" xfId="1" applyFont="1" applyFill="1" applyBorder="1" applyAlignment="1">
      <alignment horizontal="center" vertical="center" wrapText="1"/>
    </xf>
    <xf numFmtId="0" fontId="48" fillId="2" borderId="5" xfId="1" applyFont="1" applyFill="1" applyBorder="1" applyAlignment="1">
      <alignment horizontal="center" vertical="center" wrapText="1"/>
    </xf>
    <xf numFmtId="0" fontId="48" fillId="2" borderId="4" xfId="1" applyFont="1" applyFill="1" applyBorder="1" applyAlignment="1">
      <alignment horizontal="center" vertical="center" wrapText="1"/>
    </xf>
    <xf numFmtId="165" fontId="44" fillId="2" borderId="1" xfId="1" applyNumberFormat="1" applyFont="1" applyFill="1" applyBorder="1" applyAlignment="1">
      <alignment horizontal="center" vertical="center" wrapText="1"/>
    </xf>
    <xf numFmtId="165" fontId="44" fillId="0" borderId="7" xfId="1" applyNumberFormat="1" applyFont="1" applyBorder="1" applyAlignment="1">
      <alignment horizontal="left" vertical="top" wrapText="1"/>
    </xf>
    <xf numFmtId="165" fontId="47" fillId="0" borderId="0" xfId="1" applyNumberFormat="1" applyFont="1" applyAlignment="1">
      <alignment horizontal="left" vertical="center" wrapText="1"/>
    </xf>
    <xf numFmtId="165" fontId="44" fillId="0" borderId="0" xfId="1" applyNumberFormat="1" applyFont="1" applyAlignment="1">
      <alignment horizontal="left" vertical="center" wrapText="1"/>
    </xf>
    <xf numFmtId="0" fontId="81" fillId="0" borderId="0" xfId="4" applyFont="1"/>
    <xf numFmtId="49" fontId="45" fillId="0" borderId="13" xfId="8" applyNumberFormat="1" applyFont="1" applyBorder="1" applyAlignment="1">
      <alignment horizontal="right" vertical="center" wrapText="1"/>
    </xf>
    <xf numFmtId="49" fontId="45" fillId="0" borderId="0" xfId="8" applyNumberFormat="1" applyFont="1" applyAlignment="1">
      <alignment horizontal="right" vertical="center" wrapText="1"/>
    </xf>
    <xf numFmtId="49" fontId="45" fillId="0" borderId="15" xfId="8" applyNumberFormat="1" applyFont="1" applyBorder="1" applyAlignment="1">
      <alignment horizontal="right" vertical="center" wrapText="1"/>
    </xf>
    <xf numFmtId="49" fontId="44" fillId="0" borderId="7" xfId="8" applyNumberFormat="1" applyFont="1" applyBorder="1" applyAlignment="1">
      <alignment horizontal="left" vertical="center"/>
    </xf>
    <xf numFmtId="0" fontId="45" fillId="2" borderId="12" xfId="1" applyFont="1" applyFill="1" applyBorder="1" applyAlignment="1">
      <alignment horizontal="center" vertical="center" wrapText="1"/>
    </xf>
    <xf numFmtId="0" fontId="45" fillId="2" borderId="7" xfId="1" applyFont="1" applyFill="1" applyBorder="1" applyAlignment="1">
      <alignment horizontal="center" vertical="center" wrapText="1"/>
    </xf>
    <xf numFmtId="0" fontId="45" fillId="2" borderId="11" xfId="1" applyFont="1" applyFill="1" applyBorder="1" applyAlignment="1">
      <alignment horizontal="center" vertical="center" wrapText="1"/>
    </xf>
    <xf numFmtId="0" fontId="45" fillId="2" borderId="10" xfId="1" applyFont="1" applyFill="1" applyBorder="1" applyAlignment="1">
      <alignment horizontal="center" vertical="center" wrapText="1"/>
    </xf>
    <xf numFmtId="0" fontId="45" fillId="2" borderId="16" xfId="1" applyFont="1" applyFill="1" applyBorder="1" applyAlignment="1">
      <alignment horizontal="center" vertical="center" wrapText="1"/>
    </xf>
    <xf numFmtId="0" fontId="45" fillId="2" borderId="9" xfId="1" applyFont="1" applyFill="1" applyBorder="1" applyAlignment="1">
      <alignment horizontal="center" vertical="center" wrapText="1"/>
    </xf>
    <xf numFmtId="0" fontId="45" fillId="2" borderId="1" xfId="1" applyFont="1" applyFill="1" applyBorder="1" applyAlignment="1">
      <alignment horizontal="center" vertical="center" wrapText="1"/>
    </xf>
    <xf numFmtId="0" fontId="45" fillId="0" borderId="6" xfId="4" applyFont="1" applyBorder="1" applyAlignment="1">
      <alignment horizontal="center" vertical="center"/>
    </xf>
    <xf numFmtId="0" fontId="45" fillId="0" borderId="4" xfId="4" applyFont="1" applyBorder="1" applyAlignment="1">
      <alignment horizontal="center" vertical="center"/>
    </xf>
    <xf numFmtId="0" fontId="44" fillId="0" borderId="6" xfId="8" applyFont="1" applyBorder="1" applyAlignment="1">
      <alignment horizontal="left" vertical="top" wrapText="1"/>
    </xf>
    <xf numFmtId="0" fontId="44" fillId="0" borderId="4" xfId="8" applyFont="1" applyBorder="1" applyAlignment="1">
      <alignment horizontal="left" vertical="top" wrapText="1"/>
    </xf>
    <xf numFmtId="0" fontId="48" fillId="0" borderId="1" xfId="8" applyFont="1" applyBorder="1" applyAlignment="1">
      <alignment horizontal="center" vertical="center" wrapText="1"/>
    </xf>
    <xf numFmtId="0" fontId="44" fillId="0" borderId="1" xfId="4" applyFont="1" applyBorder="1" applyAlignment="1">
      <alignment horizontal="center" vertical="center" wrapText="1"/>
    </xf>
    <xf numFmtId="165" fontId="44" fillId="2" borderId="7" xfId="1" applyNumberFormat="1" applyFont="1" applyFill="1" applyBorder="1" applyAlignment="1">
      <alignment horizontal="left" vertical="center" wrapText="1"/>
    </xf>
    <xf numFmtId="0" fontId="45" fillId="0" borderId="12" xfId="8" applyFont="1" applyBorder="1" applyAlignment="1">
      <alignment horizontal="center" vertical="center" wrapText="1"/>
    </xf>
    <xf numFmtId="0" fontId="45" fillId="0" borderId="11" xfId="8" applyFont="1" applyBorder="1" applyAlignment="1">
      <alignment horizontal="center" vertical="center" wrapText="1"/>
    </xf>
    <xf numFmtId="0" fontId="45" fillId="0" borderId="1" xfId="8" applyFont="1" applyBorder="1" applyAlignment="1">
      <alignment horizontal="center" vertical="center" wrapText="1"/>
    </xf>
    <xf numFmtId="0" fontId="44" fillId="0" borderId="3" xfId="4" applyFont="1" applyBorder="1" applyAlignment="1">
      <alignment horizontal="center" vertical="center" wrapText="1"/>
    </xf>
    <xf numFmtId="0" fontId="44" fillId="0" borderId="2" xfId="4" applyFont="1" applyBorder="1" applyAlignment="1">
      <alignment horizontal="center" vertical="center" wrapText="1"/>
    </xf>
    <xf numFmtId="0" fontId="48" fillId="2" borderId="1" xfId="1" applyFont="1" applyFill="1" applyBorder="1" applyAlignment="1">
      <alignment horizontal="center" vertical="center" wrapText="1"/>
    </xf>
    <xf numFmtId="0" fontId="44" fillId="2" borderId="1" xfId="1" applyFont="1" applyFill="1" applyBorder="1" applyAlignment="1">
      <alignment horizontal="center" vertical="top" wrapText="1"/>
    </xf>
    <xf numFmtId="0" fontId="45" fillId="0" borderId="3" xfId="8" applyFont="1" applyBorder="1" applyAlignment="1">
      <alignment horizontal="center" vertical="center" wrapText="1"/>
    </xf>
    <xf numFmtId="0" fontId="45" fillId="0" borderId="8" xfId="8" applyFont="1" applyBorder="1" applyAlignment="1">
      <alignment horizontal="center" vertical="center" wrapText="1"/>
    </xf>
    <xf numFmtId="0" fontId="45" fillId="0" borderId="2" xfId="8" applyFont="1" applyBorder="1" applyAlignment="1">
      <alignment horizontal="center" vertical="center" wrapText="1"/>
    </xf>
    <xf numFmtId="0" fontId="45" fillId="0" borderId="6" xfId="8" applyFont="1" applyBorder="1" applyAlignment="1">
      <alignment horizontal="center" vertical="center" wrapText="1"/>
    </xf>
    <xf numFmtId="0" fontId="45" fillId="0" borderId="4" xfId="8" applyFont="1" applyBorder="1" applyAlignment="1">
      <alignment horizontal="center" vertical="center" wrapText="1"/>
    </xf>
    <xf numFmtId="0" fontId="44" fillId="0" borderId="12" xfId="8" applyFont="1" applyBorder="1" applyAlignment="1">
      <alignment horizontal="center" vertical="center" wrapText="1"/>
    </xf>
    <xf numFmtId="0" fontId="44" fillId="0" borderId="11" xfId="8" applyFont="1" applyBorder="1" applyAlignment="1">
      <alignment horizontal="center" vertical="center" wrapText="1"/>
    </xf>
    <xf numFmtId="0" fontId="47" fillId="0" borderId="16" xfId="55" applyFont="1" applyBorder="1" applyAlignment="1">
      <alignment wrapText="1"/>
    </xf>
    <xf numFmtId="0" fontId="82" fillId="0" borderId="16" xfId="4" applyFont="1" applyBorder="1" applyAlignment="1">
      <alignment wrapText="1"/>
    </xf>
    <xf numFmtId="0" fontId="45" fillId="2" borderId="1" xfId="55" applyFont="1" applyFill="1" applyBorder="1" applyAlignment="1">
      <alignment horizontal="center"/>
    </xf>
    <xf numFmtId="0" fontId="44" fillId="0" borderId="0" xfId="8" applyFont="1" applyAlignment="1">
      <alignment vertical="center" wrapText="1"/>
    </xf>
    <xf numFmtId="0" fontId="45" fillId="0" borderId="0" xfId="8" applyFont="1" applyAlignment="1">
      <alignment horizontal="center"/>
    </xf>
    <xf numFmtId="0" fontId="79" fillId="0" borderId="0" xfId="4" applyFont="1" applyAlignment="1">
      <alignment horizontal="center"/>
    </xf>
    <xf numFmtId="0" fontId="80" fillId="0" borderId="0" xfId="4" applyFont="1" applyAlignment="1">
      <alignment horizontal="center"/>
    </xf>
    <xf numFmtId="0" fontId="45" fillId="0" borderId="0" xfId="8" applyFont="1" applyAlignment="1">
      <alignment horizontal="center" vertical="center" wrapText="1"/>
    </xf>
    <xf numFmtId="0" fontId="66" fillId="0" borderId="0" xfId="75" applyFont="1" applyAlignment="1">
      <alignment horizontal="center"/>
    </xf>
    <xf numFmtId="0" fontId="45" fillId="0" borderId="0" xfId="75" applyFont="1" applyAlignment="1">
      <alignment horizontal="center" vertical="center" wrapText="1"/>
    </xf>
    <xf numFmtId="0" fontId="45" fillId="0" borderId="0" xfId="75" applyFont="1" applyAlignment="1">
      <alignment horizontal="center" vertical="center"/>
    </xf>
    <xf numFmtId="0" fontId="66" fillId="0" borderId="0" xfId="77" applyFont="1" applyAlignment="1">
      <alignment horizontal="center" vertical="top"/>
    </xf>
    <xf numFmtId="0" fontId="66" fillId="0" borderId="0" xfId="1" applyFont="1"/>
    <xf numFmtId="0" fontId="45" fillId="0" borderId="0" xfId="1" applyFont="1" applyAlignment="1">
      <alignment horizontal="center"/>
    </xf>
    <xf numFmtId="0" fontId="66" fillId="0" borderId="21" xfId="1" applyFont="1" applyBorder="1" applyAlignment="1">
      <alignment horizontal="center" wrapText="1"/>
    </xf>
    <xf numFmtId="0" fontId="66" fillId="0" borderId="0" xfId="75" applyFont="1" applyAlignment="1">
      <alignment horizontal="center" vertical="center" wrapText="1"/>
    </xf>
    <xf numFmtId="0" fontId="69" fillId="0" borderId="0" xfId="1" applyFont="1" applyAlignment="1">
      <alignment horizontal="right"/>
    </xf>
    <xf numFmtId="49" fontId="88" fillId="0" borderId="34" xfId="75" applyNumberFormat="1" applyFont="1" applyBorder="1" applyAlignment="1">
      <alignment horizontal="left" vertical="center" wrapText="1"/>
    </xf>
    <xf numFmtId="0" fontId="87" fillId="0" borderId="20" xfId="1" applyFont="1" applyBorder="1" applyAlignment="1">
      <alignment horizontal="left" vertical="center" wrapText="1"/>
    </xf>
    <xf numFmtId="0" fontId="87" fillId="0" borderId="30" xfId="1" applyFont="1" applyBorder="1" applyAlignment="1">
      <alignment horizontal="left" vertical="center" wrapText="1"/>
    </xf>
    <xf numFmtId="0" fontId="87" fillId="0" borderId="21" xfId="1" applyFont="1" applyBorder="1" applyAlignment="1">
      <alignment horizontal="left" vertical="center" wrapText="1"/>
    </xf>
    <xf numFmtId="0" fontId="88" fillId="0" borderId="32" xfId="75" applyFont="1" applyBorder="1" applyAlignment="1">
      <alignment horizontal="center" vertical="center"/>
    </xf>
    <xf numFmtId="0" fontId="87" fillId="0" borderId="29" xfId="1" applyFont="1" applyBorder="1" applyAlignment="1">
      <alignment horizontal="center"/>
    </xf>
    <xf numFmtId="0" fontId="88" fillId="0" borderId="33" xfId="1" applyFont="1" applyBorder="1" applyAlignment="1">
      <alignment horizontal="center" vertical="center" wrapText="1"/>
    </xf>
    <xf numFmtId="0" fontId="88" fillId="0" borderId="31" xfId="1" applyFont="1" applyBorder="1" applyAlignment="1">
      <alignment horizontal="center" vertical="center" wrapText="1"/>
    </xf>
    <xf numFmtId="0" fontId="88" fillId="0" borderId="25" xfId="1" applyFont="1" applyBorder="1" applyAlignment="1">
      <alignment horizontal="center" wrapText="1"/>
    </xf>
    <xf numFmtId="0" fontId="88" fillId="0" borderId="23" xfId="1" applyFont="1" applyBorder="1" applyAlignment="1">
      <alignment horizontal="center" wrapText="1"/>
    </xf>
    <xf numFmtId="165" fontId="88" fillId="0" borderId="33" xfId="75" applyNumberFormat="1" applyFont="1" applyBorder="1" applyAlignment="1">
      <alignment horizontal="center" vertical="center" wrapText="1"/>
    </xf>
    <xf numFmtId="0" fontId="87" fillId="0" borderId="31" xfId="1" applyFont="1" applyBorder="1" applyAlignment="1">
      <alignment wrapText="1"/>
    </xf>
    <xf numFmtId="0" fontId="66" fillId="0" borderId="0" xfId="75" applyFont="1"/>
    <xf numFmtId="49" fontId="69" fillId="0" borderId="25" xfId="75" applyNumberFormat="1" applyFont="1" applyBorder="1" applyAlignment="1">
      <alignment horizontal="center" vertical="center"/>
    </xf>
    <xf numFmtId="49" fontId="69" fillId="0" borderId="24" xfId="75" applyNumberFormat="1" applyFont="1" applyBorder="1" applyAlignment="1">
      <alignment horizontal="center" vertical="center"/>
    </xf>
    <xf numFmtId="49" fontId="69" fillId="0" borderId="23" xfId="75" applyNumberFormat="1" applyFont="1" applyBorder="1" applyAlignment="1">
      <alignment horizontal="center" vertical="center"/>
    </xf>
    <xf numFmtId="0" fontId="68" fillId="0" borderId="0" xfId="75" applyFont="1" applyAlignment="1">
      <alignment horizontal="center" vertical="top"/>
    </xf>
    <xf numFmtId="0" fontId="87" fillId="0" borderId="20" xfId="75" applyFont="1" applyBorder="1" applyAlignment="1">
      <alignment horizontal="left" vertical="top" wrapText="1"/>
    </xf>
    <xf numFmtId="0" fontId="87" fillId="0" borderId="0" xfId="1" applyFont="1" applyAlignment="1">
      <alignment horizontal="left" wrapText="1"/>
    </xf>
    <xf numFmtId="165" fontId="88" fillId="0" borderId="32" xfId="75" applyNumberFormat="1" applyFont="1" applyBorder="1" applyAlignment="1">
      <alignment horizontal="center" vertical="center" wrapText="1"/>
    </xf>
    <xf numFmtId="0" fontId="87" fillId="0" borderId="29" xfId="1" applyFont="1" applyBorder="1" applyAlignment="1">
      <alignment horizontal="center" wrapText="1"/>
    </xf>
    <xf numFmtId="0" fontId="87" fillId="0" borderId="0" xfId="65" applyFont="1" applyAlignment="1">
      <alignment horizontal="center"/>
    </xf>
    <xf numFmtId="0" fontId="87" fillId="0" borderId="20" xfId="77" applyFont="1" applyBorder="1" applyAlignment="1">
      <alignment horizontal="center" vertical="center" wrapText="1"/>
    </xf>
    <xf numFmtId="0" fontId="87" fillId="0" borderId="21" xfId="65" applyFont="1" applyBorder="1" applyAlignment="1">
      <alignment horizontal="center"/>
    </xf>
    <xf numFmtId="0" fontId="87" fillId="0" borderId="0" xfId="77" applyFont="1" applyAlignment="1">
      <alignment horizontal="center" vertical="center" wrapText="1"/>
    </xf>
    <xf numFmtId="0" fontId="87" fillId="0" borderId="0" xfId="65" applyFont="1" applyAlignment="1">
      <alignment horizontal="left" vertical="top" wrapText="1"/>
    </xf>
    <xf numFmtId="49" fontId="73" fillId="0" borderId="0" xfId="77" applyNumberFormat="1" applyFont="1" applyAlignment="1" applyProtection="1">
      <alignment horizontal="center"/>
      <protection locked="0"/>
    </xf>
    <xf numFmtId="0" fontId="87" fillId="0" borderId="0" xfId="77" applyFont="1" applyAlignment="1">
      <alignment horizontal="center"/>
    </xf>
    <xf numFmtId="0" fontId="72" fillId="0" borderId="0" xfId="65" applyFont="1" applyAlignment="1">
      <alignment horizontal="center" vertical="center"/>
    </xf>
    <xf numFmtId="0" fontId="88" fillId="0" borderId="0" xfId="65" applyFont="1" applyAlignment="1">
      <alignment horizontal="center"/>
    </xf>
    <xf numFmtId="49" fontId="87" fillId="0" borderId="0" xfId="79" applyNumberFormat="1" applyFont="1" applyAlignment="1">
      <alignment horizontal="left" vertical="top" wrapText="1"/>
    </xf>
    <xf numFmtId="0" fontId="87" fillId="0" borderId="7" xfId="65" applyFont="1" applyBorder="1" applyAlignment="1">
      <alignment horizontal="center"/>
    </xf>
    <xf numFmtId="0" fontId="87" fillId="0" borderId="0" xfId="65" applyFont="1" applyAlignment="1">
      <alignment horizontal="left" vertical="center" wrapText="1"/>
    </xf>
    <xf numFmtId="0" fontId="90" fillId="0" borderId="0" xfId="65" applyFont="1" applyAlignment="1">
      <alignment horizontal="left" vertical="center" wrapText="1"/>
    </xf>
    <xf numFmtId="0" fontId="69" fillId="0" borderId="1" xfId="65" applyFont="1" applyBorder="1" applyAlignment="1">
      <alignment horizontal="center" vertical="center" wrapText="1"/>
    </xf>
    <xf numFmtId="0" fontId="69" fillId="0" borderId="3" xfId="65" applyFont="1" applyBorder="1" applyAlignment="1">
      <alignment horizontal="center" vertical="center" wrapText="1"/>
    </xf>
    <xf numFmtId="0" fontId="69" fillId="0" borderId="2" xfId="65" applyFont="1" applyBorder="1" applyAlignment="1">
      <alignment horizontal="center" vertical="center" wrapText="1"/>
    </xf>
    <xf numFmtId="0" fontId="69" fillId="0" borderId="6" xfId="65" applyFont="1" applyBorder="1" applyAlignment="1">
      <alignment horizontal="center" vertical="center" wrapText="1"/>
    </xf>
    <xf numFmtId="0" fontId="69" fillId="0" borderId="5" xfId="65" applyFont="1" applyBorder="1" applyAlignment="1">
      <alignment horizontal="center" vertical="center" wrapText="1"/>
    </xf>
    <xf numFmtId="0" fontId="69" fillId="0" borderId="4" xfId="65" applyFont="1" applyBorder="1" applyAlignment="1">
      <alignment horizontal="center" vertical="center" wrapText="1"/>
    </xf>
    <xf numFmtId="165" fontId="87" fillId="0" borderId="7" xfId="79" applyNumberFormat="1" applyFont="1" applyBorder="1" applyAlignment="1">
      <alignment horizontal="right"/>
    </xf>
    <xf numFmtId="0" fontId="55" fillId="0" borderId="21" xfId="76" applyFont="1" applyBorder="1" applyAlignment="1">
      <alignment horizontal="center"/>
    </xf>
    <xf numFmtId="0" fontId="87" fillId="0" borderId="20" xfId="76" applyFont="1" applyBorder="1" applyAlignment="1">
      <alignment horizontal="center" vertical="center"/>
    </xf>
    <xf numFmtId="0" fontId="87" fillId="0" borderId="0" xfId="65" applyFont="1" applyAlignment="1">
      <alignment horizontal="left" wrapText="1"/>
    </xf>
    <xf numFmtId="0" fontId="55" fillId="0" borderId="0" xfId="76" applyFont="1" applyAlignment="1">
      <alignment horizontal="left" wrapText="1"/>
    </xf>
    <xf numFmtId="0" fontId="87" fillId="0" borderId="0" xfId="76" applyFont="1" applyAlignment="1">
      <alignment horizontal="center" vertical="center"/>
    </xf>
    <xf numFmtId="0" fontId="44" fillId="0" borderId="0" xfId="65" applyFont="1"/>
    <xf numFmtId="0" fontId="45" fillId="0" borderId="0" xfId="65" applyFont="1" applyAlignment="1">
      <alignment horizontal="center"/>
    </xf>
    <xf numFmtId="0" fontId="45" fillId="0" borderId="51" xfId="65" applyFont="1" applyBorder="1" applyAlignment="1">
      <alignment horizontal="center" vertical="center" wrapText="1"/>
    </xf>
    <xf numFmtId="0" fontId="44" fillId="0" borderId="50" xfId="65" applyFont="1" applyBorder="1" applyAlignment="1">
      <alignment horizontal="center" vertical="center" wrapText="1"/>
    </xf>
    <xf numFmtId="0" fontId="44" fillId="0" borderId="49" xfId="65" applyFont="1" applyBorder="1" applyAlignment="1">
      <alignment horizontal="center" vertical="center" wrapText="1"/>
    </xf>
    <xf numFmtId="0" fontId="45" fillId="0" borderId="51" xfId="65" applyFont="1" applyBorder="1" applyAlignment="1">
      <alignment horizontal="center" vertical="center"/>
    </xf>
    <xf numFmtId="0" fontId="45" fillId="0" borderId="50" xfId="65" applyFont="1" applyBorder="1" applyAlignment="1">
      <alignment horizontal="center" vertical="center"/>
    </xf>
    <xf numFmtId="0" fontId="45" fillId="0" borderId="49" xfId="65" applyFont="1" applyBorder="1" applyAlignment="1">
      <alignment horizontal="center" vertical="center"/>
    </xf>
  </cellXfs>
  <cellStyles count="81">
    <cellStyle name="Įprastas" xfId="0" builtinId="0"/>
    <cellStyle name="Įprastas 10" xfId="16" xr:uid="{09827876-5E77-4F1D-AA48-E7C1DD5617C3}"/>
    <cellStyle name="Įprastas 11" xfId="18" xr:uid="{4B053FF8-3946-466C-AC9B-D896CFF28F78}"/>
    <cellStyle name="Įprastas 12" xfId="19" xr:uid="{B8C09623-F9CA-496C-BE80-A73DB1BBC589}"/>
    <cellStyle name="Įprastas 13" xfId="20" xr:uid="{856A6021-0F37-4D10-976F-15414BAC379B}"/>
    <cellStyle name="Įprastas 14" xfId="21" xr:uid="{4BBED5C5-92D3-48B4-94A5-1177F0AE6F9B}"/>
    <cellStyle name="Įprastas 15" xfId="23" xr:uid="{8E1FDC46-6C2E-4965-ADDF-A69545630B03}"/>
    <cellStyle name="Įprastas 16" xfId="24" xr:uid="{F7B5EB38-1CE5-4738-9D06-2FEEF5FAE9A6}"/>
    <cellStyle name="Įprastas 17" xfId="25" xr:uid="{B536E125-4F3A-4F26-BE0C-85F3455586C2}"/>
    <cellStyle name="Įprastas 18" xfId="26" xr:uid="{58965651-B5CB-42EA-A78D-9CE4BC769713}"/>
    <cellStyle name="Įprastas 18 2" xfId="30" xr:uid="{E3FC2CDB-597F-49A0-B079-3575A90CE51D}"/>
    <cellStyle name="Įprastas 18 2 2" xfId="32" xr:uid="{DDF292C7-13C7-48B6-B14E-4443C6762740}"/>
    <cellStyle name="Įprastas 19" xfId="27" xr:uid="{25CF9B2B-DB9B-4486-98E6-843B7CF118D1}"/>
    <cellStyle name="Įprastas 2" xfId="1" xr:uid="{7C43243F-13DB-4A60-BB2F-39867D4951C5}"/>
    <cellStyle name="Įprastas 2 2" xfId="9" xr:uid="{1F1DBB31-A465-4F77-A75E-56CC8EC154C5}"/>
    <cellStyle name="Įprastas 2 2 2" xfId="22" xr:uid="{3004C239-56B4-4776-9F17-7F2ABDE0E269}"/>
    <cellStyle name="Įprastas 2 3" xfId="40" xr:uid="{C9534DAB-7D04-4976-886B-442C3660D3F2}"/>
    <cellStyle name="Įprastas 2 4" xfId="63" xr:uid="{2485636A-BCB7-4CAA-AC49-C886093AED40}"/>
    <cellStyle name="Įprastas 2 5" xfId="76" xr:uid="{75926E5B-28A6-4DEA-A529-FD2D406C103D}"/>
    <cellStyle name="Įprastas 20" xfId="28" xr:uid="{71A62D64-8F74-4D4D-96DB-DF51F355AD7B}"/>
    <cellStyle name="Įprastas 21" xfId="29" xr:uid="{A5A6D085-0236-45CF-BE98-31F393035793}"/>
    <cellStyle name="Įprastas 22" xfId="31" xr:uid="{3E7E55BD-1D57-4F04-A05C-06DBC41FDCA2}"/>
    <cellStyle name="Įprastas 23" xfId="33" xr:uid="{EB8E308D-60B9-4938-8B05-F9B79F71B26F}"/>
    <cellStyle name="Įprastas 23 2" xfId="41" xr:uid="{5C02EC16-B4DB-42ED-BC94-4579CAF6B551}"/>
    <cellStyle name="Įprastas 23 2 2" xfId="47" xr:uid="{0A3D579B-E6E9-4BEC-8B62-06DECF4FEDB8}"/>
    <cellStyle name="Įprastas 23 2 2 2" xfId="51" xr:uid="{7EC2AA70-A22A-4E0C-8627-4F6A62B87D68}"/>
    <cellStyle name="Įprastas 23 2 2 2 2" xfId="56" xr:uid="{65ED6463-7E7D-4B9C-9E99-3E9DEC96865A}"/>
    <cellStyle name="Įprastas 23 2 2 2 2 2" xfId="69" xr:uid="{A6CECEE1-A528-4919-8402-F446E9DF68A2}"/>
    <cellStyle name="Įprastas 24" xfId="36" xr:uid="{506A4F54-32C8-42C6-BDF4-8DB720713402}"/>
    <cellStyle name="Įprastas 24 2" xfId="38" xr:uid="{2CEFC07E-2C10-4C4B-B491-CA23FFEA5E28}"/>
    <cellStyle name="Įprastas 24 2 2" xfId="46" xr:uid="{DF459B16-B7ED-4444-B57E-AAF80FDCFAEA}"/>
    <cellStyle name="Įprastas 24 2 3" xfId="53" xr:uid="{550B9FF1-47CD-4CF9-AC6B-EC27AA378DB5}"/>
    <cellStyle name="Įprastas 24 2 4" xfId="62" xr:uid="{5708165B-3F88-4519-953A-DE85B3761C53}"/>
    <cellStyle name="Įprastas 24 2 4 2" xfId="74" xr:uid="{78548343-C1C6-4374-9C09-635B0494C664}"/>
    <cellStyle name="Įprastas 24 3" xfId="42" xr:uid="{58F2B356-EFE5-4E28-AAAC-B629BC5C0A1A}"/>
    <cellStyle name="Įprastas 24 3 2" xfId="48" xr:uid="{19642A62-80CB-4599-83D2-F0C6D79EDB1D}"/>
    <cellStyle name="Įprastas 24 3 2 2" xfId="52" xr:uid="{AA0CC7E4-501B-4DE5-839B-4A67B79F9D17}"/>
    <cellStyle name="Įprastas 24 3 2 2 2" xfId="58" xr:uid="{B213E056-9102-4587-86D9-120A01458B31}"/>
    <cellStyle name="Įprastas 24 3 2 2 2 2" xfId="70" xr:uid="{E875A4CE-E209-4293-B96D-B4D9F47B823D}"/>
    <cellStyle name="Įprastas 25" xfId="43" xr:uid="{17C9B280-B39E-411C-9808-9E9281C6739B}"/>
    <cellStyle name="Įprastas 26" xfId="49" xr:uid="{102DDAFE-8E22-47A6-A051-EF57AB851ABE}"/>
    <cellStyle name="Įprastas 27" xfId="61" xr:uid="{ECFB6B45-2475-4158-8A65-789A3559C681}"/>
    <cellStyle name="Įprastas 28" xfId="67" xr:uid="{A19D4BF3-192E-47E4-82F6-A70454BC7FC5}"/>
    <cellStyle name="Įprastas 29" xfId="71" xr:uid="{A3287E08-DBD4-415B-9C56-99DBFCF68800}"/>
    <cellStyle name="Įprastas 3" xfId="2" xr:uid="{FE915754-73B4-4804-8847-16BA5D426643}"/>
    <cellStyle name="Įprastas 3 2" xfId="4" xr:uid="{26277ECC-5E2F-4A67-8315-4BE4025994AF}"/>
    <cellStyle name="Įprastas 30" xfId="72" xr:uid="{0B5EF590-DF47-48A6-8E4A-69A10B599F90}"/>
    <cellStyle name="Įprastas 4" xfId="5" xr:uid="{765E3EA2-6768-46FA-B096-AE0FA7A2A020}"/>
    <cellStyle name="Įprastas 4 2" xfId="65" xr:uid="{782CF96A-ACD4-4D93-961A-0A5264F3E762}"/>
    <cellStyle name="Įprastas 5" xfId="6" xr:uid="{9C3011FC-4C76-433E-8156-44D7D7C4AA7F}"/>
    <cellStyle name="Įprastas 5 10" xfId="78" xr:uid="{D6F8C5CD-6256-4251-9B02-BF1A23966187}"/>
    <cellStyle name="Įprastas 5 2" xfId="10" xr:uid="{13149F60-91A8-48AC-9907-0A35FF631989}"/>
    <cellStyle name="Įprastas 5 3" xfId="17" xr:uid="{1D80C695-1545-4B88-9811-929F145CDDFC}"/>
    <cellStyle name="Įprastas 5 4" xfId="37" xr:uid="{79595E5B-7AE5-4CDE-95E3-F357F4B8644A}"/>
    <cellStyle name="Įprastas 5 5" xfId="39" xr:uid="{5EE27C45-B55D-4198-9B01-D5252547C120}"/>
    <cellStyle name="Įprastas 5 6" xfId="45" xr:uid="{7A052B08-61A5-40BB-BAF0-8529DCD9C881}"/>
    <cellStyle name="Įprastas 5 7" xfId="50" xr:uid="{18C63579-6EB9-4C55-9A1E-083162FF5664}"/>
    <cellStyle name="Įprastas 5 8" xfId="60" xr:uid="{85E7508F-E80F-4913-A871-B3B72F6B8741}"/>
    <cellStyle name="Įprastas 5 9" xfId="64" xr:uid="{F6AF6399-AF46-4AD0-9E6B-1A90FAE1C1B2}"/>
    <cellStyle name="Įprastas 6" xfId="7" xr:uid="{FB4838E1-E889-4F8D-A379-2864B2A12C74}"/>
    <cellStyle name="Įprastas 7" xfId="12" xr:uid="{E8CDAF9E-B0E1-4216-9C12-A4BD06EF753F}"/>
    <cellStyle name="Įprastas 8" xfId="13" xr:uid="{1A0A8775-2A84-49BD-A6AF-63616698EF0B}"/>
    <cellStyle name="Įprastas 9" xfId="14" xr:uid="{177FB182-A65F-4134-92DE-93A43A559DCB}"/>
    <cellStyle name="Kablelis" xfId="80" builtinId="3"/>
    <cellStyle name="Kablelis 2" xfId="11" xr:uid="{936173DC-B5B4-4593-9B14-176A3366CA2B}"/>
    <cellStyle name="Kablelis 2 2" xfId="59" xr:uid="{78A301C5-822D-4A63-A189-3BE646F965D6}"/>
    <cellStyle name="Kablelis 3" xfId="44" xr:uid="{788C5321-32F4-4E4F-A4BD-62233F5D9525}"/>
    <cellStyle name="Kablelis 4" xfId="54" xr:uid="{9722C3D1-7CA6-4AF3-9B7A-BA81975B7B50}"/>
    <cellStyle name="Kablelis 5" xfId="66" xr:uid="{4EC65E2D-E0A1-4A97-8757-89914765E892}"/>
    <cellStyle name="Kablelis 6" xfId="68" xr:uid="{D9DBFAE2-078E-46FA-916C-4F97E04EB0C5}"/>
    <cellStyle name="Kablelis 7" xfId="73" xr:uid="{E14BB8D7-00A5-4144-ABC6-E85C1D1AE2F0}"/>
    <cellStyle name="Normal 2" xfId="3" xr:uid="{0F041103-A804-4B16-80D9-454E88A16937}"/>
    <cellStyle name="Normal 2 2" xfId="15" xr:uid="{D0FC2075-DA76-42DC-ADB6-656CD0643241}"/>
    <cellStyle name="Normal 2 3" xfId="35" xr:uid="{AFB9C1A6-A9B2-4964-AB80-863A7A3F100D}"/>
    <cellStyle name="Normal_1999 BIUDŽ projektas" xfId="8" xr:uid="{EB8AB84E-04BD-43CC-90B2-320DDFCCB3AF}"/>
    <cellStyle name="Normal_biudz uz 2001 atskaitomybe3" xfId="75" xr:uid="{1731F3E6-8033-4A7C-886C-B3505FCE22FF}"/>
    <cellStyle name="Normal_Sheet1 2" xfId="79" xr:uid="{DCAB2687-1402-49C9-9E77-812418B95429}"/>
    <cellStyle name="Normal_TRECFORMantras2001333" xfId="77" xr:uid="{0FF3F350-8C40-44D6-A5E7-57A721B71C9A}"/>
    <cellStyle name="Normal_VLK PSDFvykd" xfId="55" xr:uid="{A8BA5760-8960-48D3-A13D-CF532088A169}"/>
    <cellStyle name="Paprastas_for 3-AL" xfId="34" xr:uid="{6CAEA5F1-7F2F-401A-A861-747FFF4B68FE}"/>
    <cellStyle name="Paprastas_Lapas1" xfId="57" xr:uid="{D158BA98-39AE-45ED-8C93-CF179030E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view="pageBreakPreview" zoomScale="99" zoomScaleNormal="100" zoomScaleSheetLayoutView="99" workbookViewId="0">
      <selection activeCell="G24" sqref="G24"/>
    </sheetView>
  </sheetViews>
  <sheetFormatPr defaultColWidth="8.88671875" defaultRowHeight="14.4"/>
  <cols>
    <col min="1" max="8" width="8.88671875" style="2"/>
    <col min="9" max="9" width="11" style="2" customWidth="1"/>
    <col min="10" max="16384" width="8.88671875" style="2"/>
  </cols>
  <sheetData>
    <row r="1" spans="1:9" ht="14.4" customHeight="1">
      <c r="A1" s="1"/>
    </row>
    <row r="5" spans="1:9" ht="15.6">
      <c r="A5" s="501" t="s">
        <v>0</v>
      </c>
      <c r="B5" s="501"/>
      <c r="C5" s="501"/>
      <c r="D5" s="501"/>
      <c r="E5" s="501"/>
      <c r="F5" s="501"/>
      <c r="G5" s="501"/>
      <c r="H5" s="501"/>
      <c r="I5" s="501"/>
    </row>
    <row r="12" spans="1:9" ht="15.6">
      <c r="A12" s="501" t="s">
        <v>1</v>
      </c>
      <c r="B12" s="501"/>
      <c r="C12" s="501"/>
      <c r="D12" s="501"/>
      <c r="E12" s="501"/>
      <c r="F12" s="501"/>
      <c r="G12" s="501"/>
      <c r="H12" s="501"/>
      <c r="I12" s="501"/>
    </row>
    <row r="13" spans="1:9" ht="15.6">
      <c r="A13" s="501" t="s">
        <v>2</v>
      </c>
      <c r="B13" s="501"/>
      <c r="C13" s="501"/>
      <c r="D13" s="501"/>
      <c r="E13" s="501"/>
      <c r="F13" s="501"/>
      <c r="G13" s="501"/>
      <c r="H13" s="501"/>
      <c r="I13" s="501"/>
    </row>
    <row r="14" spans="1:9">
      <c r="E14" s="3" t="s">
        <v>3</v>
      </c>
    </row>
    <row r="43" spans="1:9" ht="15.6">
      <c r="A43" s="501" t="s">
        <v>4</v>
      </c>
      <c r="B43" s="501"/>
      <c r="C43" s="501"/>
      <c r="D43" s="501"/>
      <c r="E43" s="501"/>
      <c r="F43" s="501"/>
      <c r="G43" s="501"/>
      <c r="H43" s="501"/>
      <c r="I43" s="501"/>
    </row>
  </sheetData>
  <mergeCells count="4">
    <mergeCell ref="A5:I5"/>
    <mergeCell ref="A12:I12"/>
    <mergeCell ref="A13:I13"/>
    <mergeCell ref="A43:I4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FD37-4A56-4F9A-8552-F6C2F2FEE041}">
  <sheetPr>
    <pageSetUpPr fitToPage="1"/>
  </sheetPr>
  <dimension ref="B1:K19"/>
  <sheetViews>
    <sheetView workbookViewId="0">
      <selection activeCell="B19" sqref="B19:F19"/>
    </sheetView>
  </sheetViews>
  <sheetFormatPr defaultRowHeight="15.6"/>
  <cols>
    <col min="1" max="1" width="8.88671875" style="495"/>
    <col min="2" max="2" width="4.44140625" style="495" customWidth="1"/>
    <col min="3" max="3" width="36.109375" style="495" customWidth="1"/>
    <col min="4" max="4" width="23.6640625" style="495" customWidth="1"/>
    <col min="5" max="5" width="27.33203125" style="495" customWidth="1"/>
    <col min="6" max="6" width="28.33203125" style="495" customWidth="1"/>
    <col min="7" max="7" width="8.88671875" style="495"/>
    <col min="8" max="8" width="20.33203125" style="495" customWidth="1"/>
    <col min="9" max="9" width="10.33203125" style="495" bestFit="1" customWidth="1"/>
    <col min="10" max="257" width="8.88671875" style="495"/>
    <col min="258" max="258" width="4.44140625" style="495" customWidth="1"/>
    <col min="259" max="259" width="36.109375" style="495" customWidth="1"/>
    <col min="260" max="260" width="23.6640625" style="495" customWidth="1"/>
    <col min="261" max="261" width="27.33203125" style="495" customWidth="1"/>
    <col min="262" max="262" width="28.33203125" style="495" customWidth="1"/>
    <col min="263" max="264" width="8.88671875" style="495"/>
    <col min="265" max="265" width="10.33203125" style="495" bestFit="1" customWidth="1"/>
    <col min="266" max="513" width="8.88671875" style="495"/>
    <col min="514" max="514" width="4.44140625" style="495" customWidth="1"/>
    <col min="515" max="515" width="36.109375" style="495" customWidth="1"/>
    <col min="516" max="516" width="23.6640625" style="495" customWidth="1"/>
    <col min="517" max="517" width="27.33203125" style="495" customWidth="1"/>
    <col min="518" max="518" width="28.33203125" style="495" customWidth="1"/>
    <col min="519" max="520" width="8.88671875" style="495"/>
    <col min="521" max="521" width="10.33203125" style="495" bestFit="1" customWidth="1"/>
    <col min="522" max="769" width="8.88671875" style="495"/>
    <col min="770" max="770" width="4.44140625" style="495" customWidth="1"/>
    <col min="771" max="771" width="36.109375" style="495" customWidth="1"/>
    <col min="772" max="772" width="23.6640625" style="495" customWidth="1"/>
    <col min="773" max="773" width="27.33203125" style="495" customWidth="1"/>
    <col min="774" max="774" width="28.33203125" style="495" customWidth="1"/>
    <col min="775" max="776" width="8.88671875" style="495"/>
    <col min="777" max="777" width="10.33203125" style="495" bestFit="1" customWidth="1"/>
    <col min="778" max="1025" width="8.88671875" style="495"/>
    <col min="1026" max="1026" width="4.44140625" style="495" customWidth="1"/>
    <col min="1027" max="1027" width="36.109375" style="495" customWidth="1"/>
    <col min="1028" max="1028" width="23.6640625" style="495" customWidth="1"/>
    <col min="1029" max="1029" width="27.33203125" style="495" customWidth="1"/>
    <col min="1030" max="1030" width="28.33203125" style="495" customWidth="1"/>
    <col min="1031" max="1032" width="8.88671875" style="495"/>
    <col min="1033" max="1033" width="10.33203125" style="495" bestFit="1" customWidth="1"/>
    <col min="1034" max="1281" width="8.88671875" style="495"/>
    <col min="1282" max="1282" width="4.44140625" style="495" customWidth="1"/>
    <col min="1283" max="1283" width="36.109375" style="495" customWidth="1"/>
    <col min="1284" max="1284" width="23.6640625" style="495" customWidth="1"/>
    <col min="1285" max="1285" width="27.33203125" style="495" customWidth="1"/>
    <col min="1286" max="1286" width="28.33203125" style="495" customWidth="1"/>
    <col min="1287" max="1288" width="8.88671875" style="495"/>
    <col min="1289" max="1289" width="10.33203125" style="495" bestFit="1" customWidth="1"/>
    <col min="1290" max="1537" width="8.88671875" style="495"/>
    <col min="1538" max="1538" width="4.44140625" style="495" customWidth="1"/>
    <col min="1539" max="1539" width="36.109375" style="495" customWidth="1"/>
    <col min="1540" max="1540" width="23.6640625" style="495" customWidth="1"/>
    <col min="1541" max="1541" width="27.33203125" style="495" customWidth="1"/>
    <col min="1542" max="1542" width="28.33203125" style="495" customWidth="1"/>
    <col min="1543" max="1544" width="8.88671875" style="495"/>
    <col min="1545" max="1545" width="10.33203125" style="495" bestFit="1" customWidth="1"/>
    <col min="1546" max="1793" width="8.88671875" style="495"/>
    <col min="1794" max="1794" width="4.44140625" style="495" customWidth="1"/>
    <col min="1795" max="1795" width="36.109375" style="495" customWidth="1"/>
    <col min="1796" max="1796" width="23.6640625" style="495" customWidth="1"/>
    <col min="1797" max="1797" width="27.33203125" style="495" customWidth="1"/>
    <col min="1798" max="1798" width="28.33203125" style="495" customWidth="1"/>
    <col min="1799" max="1800" width="8.88671875" style="495"/>
    <col min="1801" max="1801" width="10.33203125" style="495" bestFit="1" customWidth="1"/>
    <col min="1802" max="2049" width="8.88671875" style="495"/>
    <col min="2050" max="2050" width="4.44140625" style="495" customWidth="1"/>
    <col min="2051" max="2051" width="36.109375" style="495" customWidth="1"/>
    <col min="2052" max="2052" width="23.6640625" style="495" customWidth="1"/>
    <col min="2053" max="2053" width="27.33203125" style="495" customWidth="1"/>
    <col min="2054" max="2054" width="28.33203125" style="495" customWidth="1"/>
    <col min="2055" max="2056" width="8.88671875" style="495"/>
    <col min="2057" max="2057" width="10.33203125" style="495" bestFit="1" customWidth="1"/>
    <col min="2058" max="2305" width="8.88671875" style="495"/>
    <col min="2306" max="2306" width="4.44140625" style="495" customWidth="1"/>
    <col min="2307" max="2307" width="36.109375" style="495" customWidth="1"/>
    <col min="2308" max="2308" width="23.6640625" style="495" customWidth="1"/>
    <col min="2309" max="2309" width="27.33203125" style="495" customWidth="1"/>
    <col min="2310" max="2310" width="28.33203125" style="495" customWidth="1"/>
    <col min="2311" max="2312" width="8.88671875" style="495"/>
    <col min="2313" max="2313" width="10.33203125" style="495" bestFit="1" customWidth="1"/>
    <col min="2314" max="2561" width="8.88671875" style="495"/>
    <col min="2562" max="2562" width="4.44140625" style="495" customWidth="1"/>
    <col min="2563" max="2563" width="36.109375" style="495" customWidth="1"/>
    <col min="2564" max="2564" width="23.6640625" style="495" customWidth="1"/>
    <col min="2565" max="2565" width="27.33203125" style="495" customWidth="1"/>
    <col min="2566" max="2566" width="28.33203125" style="495" customWidth="1"/>
    <col min="2567" max="2568" width="8.88671875" style="495"/>
    <col min="2569" max="2569" width="10.33203125" style="495" bestFit="1" customWidth="1"/>
    <col min="2570" max="2817" width="8.88671875" style="495"/>
    <col min="2818" max="2818" width="4.44140625" style="495" customWidth="1"/>
    <col min="2819" max="2819" width="36.109375" style="495" customWidth="1"/>
    <col min="2820" max="2820" width="23.6640625" style="495" customWidth="1"/>
    <col min="2821" max="2821" width="27.33203125" style="495" customWidth="1"/>
    <col min="2822" max="2822" width="28.33203125" style="495" customWidth="1"/>
    <col min="2823" max="2824" width="8.88671875" style="495"/>
    <col min="2825" max="2825" width="10.33203125" style="495" bestFit="1" customWidth="1"/>
    <col min="2826" max="3073" width="8.88671875" style="495"/>
    <col min="3074" max="3074" width="4.44140625" style="495" customWidth="1"/>
    <col min="3075" max="3075" width="36.109375" style="495" customWidth="1"/>
    <col min="3076" max="3076" width="23.6640625" style="495" customWidth="1"/>
    <col min="3077" max="3077" width="27.33203125" style="495" customWidth="1"/>
    <col min="3078" max="3078" width="28.33203125" style="495" customWidth="1"/>
    <col min="3079" max="3080" width="8.88671875" style="495"/>
    <col min="3081" max="3081" width="10.33203125" style="495" bestFit="1" customWidth="1"/>
    <col min="3082" max="3329" width="8.88671875" style="495"/>
    <col min="3330" max="3330" width="4.44140625" style="495" customWidth="1"/>
    <col min="3331" max="3331" width="36.109375" style="495" customWidth="1"/>
    <col min="3332" max="3332" width="23.6640625" style="495" customWidth="1"/>
    <col min="3333" max="3333" width="27.33203125" style="495" customWidth="1"/>
    <col min="3334" max="3334" width="28.33203125" style="495" customWidth="1"/>
    <col min="3335" max="3336" width="8.88671875" style="495"/>
    <col min="3337" max="3337" width="10.33203125" style="495" bestFit="1" customWidth="1"/>
    <col min="3338" max="3585" width="8.88671875" style="495"/>
    <col min="3586" max="3586" width="4.44140625" style="495" customWidth="1"/>
    <col min="3587" max="3587" width="36.109375" style="495" customWidth="1"/>
    <col min="3588" max="3588" width="23.6640625" style="495" customWidth="1"/>
    <col min="3589" max="3589" width="27.33203125" style="495" customWidth="1"/>
    <col min="3590" max="3590" width="28.33203125" style="495" customWidth="1"/>
    <col min="3591" max="3592" width="8.88671875" style="495"/>
    <col min="3593" max="3593" width="10.33203125" style="495" bestFit="1" customWidth="1"/>
    <col min="3594" max="3841" width="8.88671875" style="495"/>
    <col min="3842" max="3842" width="4.44140625" style="495" customWidth="1"/>
    <col min="3843" max="3843" width="36.109375" style="495" customWidth="1"/>
    <col min="3844" max="3844" width="23.6640625" style="495" customWidth="1"/>
    <col min="3845" max="3845" width="27.33203125" style="495" customWidth="1"/>
    <col min="3846" max="3846" width="28.33203125" style="495" customWidth="1"/>
    <col min="3847" max="3848" width="8.88671875" style="495"/>
    <col min="3849" max="3849" width="10.33203125" style="495" bestFit="1" customWidth="1"/>
    <col min="3850" max="4097" width="8.88671875" style="495"/>
    <col min="4098" max="4098" width="4.44140625" style="495" customWidth="1"/>
    <col min="4099" max="4099" width="36.109375" style="495" customWidth="1"/>
    <col min="4100" max="4100" width="23.6640625" style="495" customWidth="1"/>
    <col min="4101" max="4101" width="27.33203125" style="495" customWidth="1"/>
    <col min="4102" max="4102" width="28.33203125" style="495" customWidth="1"/>
    <col min="4103" max="4104" width="8.88671875" style="495"/>
    <col min="4105" max="4105" width="10.33203125" style="495" bestFit="1" customWidth="1"/>
    <col min="4106" max="4353" width="8.88671875" style="495"/>
    <col min="4354" max="4354" width="4.44140625" style="495" customWidth="1"/>
    <col min="4355" max="4355" width="36.109375" style="495" customWidth="1"/>
    <col min="4356" max="4356" width="23.6640625" style="495" customWidth="1"/>
    <col min="4357" max="4357" width="27.33203125" style="495" customWidth="1"/>
    <col min="4358" max="4358" width="28.33203125" style="495" customWidth="1"/>
    <col min="4359" max="4360" width="8.88671875" style="495"/>
    <col min="4361" max="4361" width="10.33203125" style="495" bestFit="1" customWidth="1"/>
    <col min="4362" max="4609" width="8.88671875" style="495"/>
    <col min="4610" max="4610" width="4.44140625" style="495" customWidth="1"/>
    <col min="4611" max="4611" width="36.109375" style="495" customWidth="1"/>
    <col min="4612" max="4612" width="23.6640625" style="495" customWidth="1"/>
    <col min="4613" max="4613" width="27.33203125" style="495" customWidth="1"/>
    <col min="4614" max="4614" width="28.33203125" style="495" customWidth="1"/>
    <col min="4615" max="4616" width="8.88671875" style="495"/>
    <col min="4617" max="4617" width="10.33203125" style="495" bestFit="1" customWidth="1"/>
    <col min="4618" max="4865" width="8.88671875" style="495"/>
    <col min="4866" max="4866" width="4.44140625" style="495" customWidth="1"/>
    <col min="4867" max="4867" width="36.109375" style="495" customWidth="1"/>
    <col min="4868" max="4868" width="23.6640625" style="495" customWidth="1"/>
    <col min="4869" max="4869" width="27.33203125" style="495" customWidth="1"/>
    <col min="4870" max="4870" width="28.33203125" style="495" customWidth="1"/>
    <col min="4871" max="4872" width="8.88671875" style="495"/>
    <col min="4873" max="4873" width="10.33203125" style="495" bestFit="1" customWidth="1"/>
    <col min="4874" max="5121" width="8.88671875" style="495"/>
    <col min="5122" max="5122" width="4.44140625" style="495" customWidth="1"/>
    <col min="5123" max="5123" width="36.109375" style="495" customWidth="1"/>
    <col min="5124" max="5124" width="23.6640625" style="495" customWidth="1"/>
    <col min="5125" max="5125" width="27.33203125" style="495" customWidth="1"/>
    <col min="5126" max="5126" width="28.33203125" style="495" customWidth="1"/>
    <col min="5127" max="5128" width="8.88671875" style="495"/>
    <col min="5129" max="5129" width="10.33203125" style="495" bestFit="1" customWidth="1"/>
    <col min="5130" max="5377" width="8.88671875" style="495"/>
    <col min="5378" max="5378" width="4.44140625" style="495" customWidth="1"/>
    <col min="5379" max="5379" width="36.109375" style="495" customWidth="1"/>
    <col min="5380" max="5380" width="23.6640625" style="495" customWidth="1"/>
    <col min="5381" max="5381" width="27.33203125" style="495" customWidth="1"/>
    <col min="5382" max="5382" width="28.33203125" style="495" customWidth="1"/>
    <col min="5383" max="5384" width="8.88671875" style="495"/>
    <col min="5385" max="5385" width="10.33203125" style="495" bestFit="1" customWidth="1"/>
    <col min="5386" max="5633" width="8.88671875" style="495"/>
    <col min="5634" max="5634" width="4.44140625" style="495" customWidth="1"/>
    <col min="5635" max="5635" width="36.109375" style="495" customWidth="1"/>
    <col min="5636" max="5636" width="23.6640625" style="495" customWidth="1"/>
    <col min="5637" max="5637" width="27.33203125" style="495" customWidth="1"/>
    <col min="5638" max="5638" width="28.33203125" style="495" customWidth="1"/>
    <col min="5639" max="5640" width="8.88671875" style="495"/>
    <col min="5641" max="5641" width="10.33203125" style="495" bestFit="1" customWidth="1"/>
    <col min="5642" max="5889" width="8.88671875" style="495"/>
    <col min="5890" max="5890" width="4.44140625" style="495" customWidth="1"/>
    <col min="5891" max="5891" width="36.109375" style="495" customWidth="1"/>
    <col min="5892" max="5892" width="23.6640625" style="495" customWidth="1"/>
    <col min="5893" max="5893" width="27.33203125" style="495" customWidth="1"/>
    <col min="5894" max="5894" width="28.33203125" style="495" customWidth="1"/>
    <col min="5895" max="5896" width="8.88671875" style="495"/>
    <col min="5897" max="5897" width="10.33203125" style="495" bestFit="1" customWidth="1"/>
    <col min="5898" max="6145" width="8.88671875" style="495"/>
    <col min="6146" max="6146" width="4.44140625" style="495" customWidth="1"/>
    <col min="6147" max="6147" width="36.109375" style="495" customWidth="1"/>
    <col min="6148" max="6148" width="23.6640625" style="495" customWidth="1"/>
    <col min="6149" max="6149" width="27.33203125" style="495" customWidth="1"/>
    <col min="6150" max="6150" width="28.33203125" style="495" customWidth="1"/>
    <col min="6151" max="6152" width="8.88671875" style="495"/>
    <col min="6153" max="6153" width="10.33203125" style="495" bestFit="1" customWidth="1"/>
    <col min="6154" max="6401" width="8.88671875" style="495"/>
    <col min="6402" max="6402" width="4.44140625" style="495" customWidth="1"/>
    <col min="6403" max="6403" width="36.109375" style="495" customWidth="1"/>
    <col min="6404" max="6404" width="23.6640625" style="495" customWidth="1"/>
    <col min="6405" max="6405" width="27.33203125" style="495" customWidth="1"/>
    <col min="6406" max="6406" width="28.33203125" style="495" customWidth="1"/>
    <col min="6407" max="6408" width="8.88671875" style="495"/>
    <col min="6409" max="6409" width="10.33203125" style="495" bestFit="1" customWidth="1"/>
    <col min="6410" max="6657" width="8.88671875" style="495"/>
    <col min="6658" max="6658" width="4.44140625" style="495" customWidth="1"/>
    <col min="6659" max="6659" width="36.109375" style="495" customWidth="1"/>
    <col min="6660" max="6660" width="23.6640625" style="495" customWidth="1"/>
    <col min="6661" max="6661" width="27.33203125" style="495" customWidth="1"/>
    <col min="6662" max="6662" width="28.33203125" style="495" customWidth="1"/>
    <col min="6663" max="6664" width="8.88671875" style="495"/>
    <col min="6665" max="6665" width="10.33203125" style="495" bestFit="1" customWidth="1"/>
    <col min="6666" max="6913" width="8.88671875" style="495"/>
    <col min="6914" max="6914" width="4.44140625" style="495" customWidth="1"/>
    <col min="6915" max="6915" width="36.109375" style="495" customWidth="1"/>
    <col min="6916" max="6916" width="23.6640625" style="495" customWidth="1"/>
    <col min="6917" max="6917" width="27.33203125" style="495" customWidth="1"/>
    <col min="6918" max="6918" width="28.33203125" style="495" customWidth="1"/>
    <col min="6919" max="6920" width="8.88671875" style="495"/>
    <col min="6921" max="6921" width="10.33203125" style="495" bestFit="1" customWidth="1"/>
    <col min="6922" max="7169" width="8.88671875" style="495"/>
    <col min="7170" max="7170" width="4.44140625" style="495" customWidth="1"/>
    <col min="7171" max="7171" width="36.109375" style="495" customWidth="1"/>
    <col min="7172" max="7172" width="23.6640625" style="495" customWidth="1"/>
    <col min="7173" max="7173" width="27.33203125" style="495" customWidth="1"/>
    <col min="7174" max="7174" width="28.33203125" style="495" customWidth="1"/>
    <col min="7175" max="7176" width="8.88671875" style="495"/>
    <col min="7177" max="7177" width="10.33203125" style="495" bestFit="1" customWidth="1"/>
    <col min="7178" max="7425" width="8.88671875" style="495"/>
    <col min="7426" max="7426" width="4.44140625" style="495" customWidth="1"/>
    <col min="7427" max="7427" width="36.109375" style="495" customWidth="1"/>
    <col min="7428" max="7428" width="23.6640625" style="495" customWidth="1"/>
    <col min="7429" max="7429" width="27.33203125" style="495" customWidth="1"/>
    <col min="7430" max="7430" width="28.33203125" style="495" customWidth="1"/>
    <col min="7431" max="7432" width="8.88671875" style="495"/>
    <col min="7433" max="7433" width="10.33203125" style="495" bestFit="1" customWidth="1"/>
    <col min="7434" max="7681" width="8.88671875" style="495"/>
    <col min="7682" max="7682" width="4.44140625" style="495" customWidth="1"/>
    <col min="7683" max="7683" width="36.109375" style="495" customWidth="1"/>
    <col min="7684" max="7684" width="23.6640625" style="495" customWidth="1"/>
    <col min="7685" max="7685" width="27.33203125" style="495" customWidth="1"/>
    <col min="7686" max="7686" width="28.33203125" style="495" customWidth="1"/>
    <col min="7687" max="7688" width="8.88671875" style="495"/>
    <col min="7689" max="7689" width="10.33203125" style="495" bestFit="1" customWidth="1"/>
    <col min="7690" max="7937" width="8.88671875" style="495"/>
    <col min="7938" max="7938" width="4.44140625" style="495" customWidth="1"/>
    <col min="7939" max="7939" width="36.109375" style="495" customWidth="1"/>
    <col min="7940" max="7940" width="23.6640625" style="495" customWidth="1"/>
    <col min="7941" max="7941" width="27.33203125" style="495" customWidth="1"/>
    <col min="7942" max="7942" width="28.33203125" style="495" customWidth="1"/>
    <col min="7943" max="7944" width="8.88671875" style="495"/>
    <col min="7945" max="7945" width="10.33203125" style="495" bestFit="1" customWidth="1"/>
    <col min="7946" max="8193" width="8.88671875" style="495"/>
    <col min="8194" max="8194" width="4.44140625" style="495" customWidth="1"/>
    <col min="8195" max="8195" width="36.109375" style="495" customWidth="1"/>
    <col min="8196" max="8196" width="23.6640625" style="495" customWidth="1"/>
    <col min="8197" max="8197" width="27.33203125" style="495" customWidth="1"/>
    <col min="8198" max="8198" width="28.33203125" style="495" customWidth="1"/>
    <col min="8199" max="8200" width="8.88671875" style="495"/>
    <col min="8201" max="8201" width="10.33203125" style="495" bestFit="1" customWidth="1"/>
    <col min="8202" max="8449" width="8.88671875" style="495"/>
    <col min="8450" max="8450" width="4.44140625" style="495" customWidth="1"/>
    <col min="8451" max="8451" width="36.109375" style="495" customWidth="1"/>
    <col min="8452" max="8452" width="23.6640625" style="495" customWidth="1"/>
    <col min="8453" max="8453" width="27.33203125" style="495" customWidth="1"/>
    <col min="8454" max="8454" width="28.33203125" style="495" customWidth="1"/>
    <col min="8455" max="8456" width="8.88671875" style="495"/>
    <col min="8457" max="8457" width="10.33203125" style="495" bestFit="1" customWidth="1"/>
    <col min="8458" max="8705" width="8.88671875" style="495"/>
    <col min="8706" max="8706" width="4.44140625" style="495" customWidth="1"/>
    <col min="8707" max="8707" width="36.109375" style="495" customWidth="1"/>
    <col min="8708" max="8708" width="23.6640625" style="495" customWidth="1"/>
    <col min="8709" max="8709" width="27.33203125" style="495" customWidth="1"/>
    <col min="8710" max="8710" width="28.33203125" style="495" customWidth="1"/>
    <col min="8711" max="8712" width="8.88671875" style="495"/>
    <col min="8713" max="8713" width="10.33203125" style="495" bestFit="1" customWidth="1"/>
    <col min="8714" max="8961" width="8.88671875" style="495"/>
    <col min="8962" max="8962" width="4.44140625" style="495" customWidth="1"/>
    <col min="8963" max="8963" width="36.109375" style="495" customWidth="1"/>
    <col min="8964" max="8964" width="23.6640625" style="495" customWidth="1"/>
    <col min="8965" max="8965" width="27.33203125" style="495" customWidth="1"/>
    <col min="8966" max="8966" width="28.33203125" style="495" customWidth="1"/>
    <col min="8967" max="8968" width="8.88671875" style="495"/>
    <col min="8969" max="8969" width="10.33203125" style="495" bestFit="1" customWidth="1"/>
    <col min="8970" max="9217" width="8.88671875" style="495"/>
    <col min="9218" max="9218" width="4.44140625" style="495" customWidth="1"/>
    <col min="9219" max="9219" width="36.109375" style="495" customWidth="1"/>
    <col min="9220" max="9220" width="23.6640625" style="495" customWidth="1"/>
    <col min="9221" max="9221" width="27.33203125" style="495" customWidth="1"/>
    <col min="9222" max="9222" width="28.33203125" style="495" customWidth="1"/>
    <col min="9223" max="9224" width="8.88671875" style="495"/>
    <col min="9225" max="9225" width="10.33203125" style="495" bestFit="1" customWidth="1"/>
    <col min="9226" max="9473" width="8.88671875" style="495"/>
    <col min="9474" max="9474" width="4.44140625" style="495" customWidth="1"/>
    <col min="9475" max="9475" width="36.109375" style="495" customWidth="1"/>
    <col min="9476" max="9476" width="23.6640625" style="495" customWidth="1"/>
    <col min="9477" max="9477" width="27.33203125" style="495" customWidth="1"/>
    <col min="9478" max="9478" width="28.33203125" style="495" customWidth="1"/>
    <col min="9479" max="9480" width="8.88671875" style="495"/>
    <col min="9481" max="9481" width="10.33203125" style="495" bestFit="1" customWidth="1"/>
    <col min="9482" max="9729" width="8.88671875" style="495"/>
    <col min="9730" max="9730" width="4.44140625" style="495" customWidth="1"/>
    <col min="9731" max="9731" width="36.109375" style="495" customWidth="1"/>
    <col min="9732" max="9732" width="23.6640625" style="495" customWidth="1"/>
    <col min="9733" max="9733" width="27.33203125" style="495" customWidth="1"/>
    <col min="9734" max="9734" width="28.33203125" style="495" customWidth="1"/>
    <col min="9735" max="9736" width="8.88671875" style="495"/>
    <col min="9737" max="9737" width="10.33203125" style="495" bestFit="1" customWidth="1"/>
    <col min="9738" max="9985" width="8.88671875" style="495"/>
    <col min="9986" max="9986" width="4.44140625" style="495" customWidth="1"/>
    <col min="9987" max="9987" width="36.109375" style="495" customWidth="1"/>
    <col min="9988" max="9988" width="23.6640625" style="495" customWidth="1"/>
    <col min="9989" max="9989" width="27.33203125" style="495" customWidth="1"/>
    <col min="9990" max="9990" width="28.33203125" style="495" customWidth="1"/>
    <col min="9991" max="9992" width="8.88671875" style="495"/>
    <col min="9993" max="9993" width="10.33203125" style="495" bestFit="1" customWidth="1"/>
    <col min="9994" max="10241" width="8.88671875" style="495"/>
    <col min="10242" max="10242" width="4.44140625" style="495" customWidth="1"/>
    <col min="10243" max="10243" width="36.109375" style="495" customWidth="1"/>
    <col min="10244" max="10244" width="23.6640625" style="495" customWidth="1"/>
    <col min="10245" max="10245" width="27.33203125" style="495" customWidth="1"/>
    <col min="10246" max="10246" width="28.33203125" style="495" customWidth="1"/>
    <col min="10247" max="10248" width="8.88671875" style="495"/>
    <col min="10249" max="10249" width="10.33203125" style="495" bestFit="1" customWidth="1"/>
    <col min="10250" max="10497" width="8.88671875" style="495"/>
    <col min="10498" max="10498" width="4.44140625" style="495" customWidth="1"/>
    <col min="10499" max="10499" width="36.109375" style="495" customWidth="1"/>
    <col min="10500" max="10500" width="23.6640625" style="495" customWidth="1"/>
    <col min="10501" max="10501" width="27.33203125" style="495" customWidth="1"/>
    <col min="10502" max="10502" width="28.33203125" style="495" customWidth="1"/>
    <col min="10503" max="10504" width="8.88671875" style="495"/>
    <col min="10505" max="10505" width="10.33203125" style="495" bestFit="1" customWidth="1"/>
    <col min="10506" max="10753" width="8.88671875" style="495"/>
    <col min="10754" max="10754" width="4.44140625" style="495" customWidth="1"/>
    <col min="10755" max="10755" width="36.109375" style="495" customWidth="1"/>
    <col min="10756" max="10756" width="23.6640625" style="495" customWidth="1"/>
    <col min="10757" max="10757" width="27.33203125" style="495" customWidth="1"/>
    <col min="10758" max="10758" width="28.33203125" style="495" customWidth="1"/>
    <col min="10759" max="10760" width="8.88671875" style="495"/>
    <col min="10761" max="10761" width="10.33203125" style="495" bestFit="1" customWidth="1"/>
    <col min="10762" max="11009" width="8.88671875" style="495"/>
    <col min="11010" max="11010" width="4.44140625" style="495" customWidth="1"/>
    <col min="11011" max="11011" width="36.109375" style="495" customWidth="1"/>
    <col min="11012" max="11012" width="23.6640625" style="495" customWidth="1"/>
    <col min="11013" max="11013" width="27.33203125" style="495" customWidth="1"/>
    <col min="11014" max="11014" width="28.33203125" style="495" customWidth="1"/>
    <col min="11015" max="11016" width="8.88671875" style="495"/>
    <col min="11017" max="11017" width="10.33203125" style="495" bestFit="1" customWidth="1"/>
    <col min="11018" max="11265" width="8.88671875" style="495"/>
    <col min="11266" max="11266" width="4.44140625" style="495" customWidth="1"/>
    <col min="11267" max="11267" width="36.109375" style="495" customWidth="1"/>
    <col min="11268" max="11268" width="23.6640625" style="495" customWidth="1"/>
    <col min="11269" max="11269" width="27.33203125" style="495" customWidth="1"/>
    <col min="11270" max="11270" width="28.33203125" style="495" customWidth="1"/>
    <col min="11271" max="11272" width="8.88671875" style="495"/>
    <col min="11273" max="11273" width="10.33203125" style="495" bestFit="1" customWidth="1"/>
    <col min="11274" max="11521" width="8.88671875" style="495"/>
    <col min="11522" max="11522" width="4.44140625" style="495" customWidth="1"/>
    <col min="11523" max="11523" width="36.109375" style="495" customWidth="1"/>
    <col min="11524" max="11524" width="23.6640625" style="495" customWidth="1"/>
    <col min="11525" max="11525" width="27.33203125" style="495" customWidth="1"/>
    <col min="11526" max="11526" width="28.33203125" style="495" customWidth="1"/>
    <col min="11527" max="11528" width="8.88671875" style="495"/>
    <col min="11529" max="11529" width="10.33203125" style="495" bestFit="1" customWidth="1"/>
    <col min="11530" max="11777" width="8.88671875" style="495"/>
    <col min="11778" max="11778" width="4.44140625" style="495" customWidth="1"/>
    <col min="11779" max="11779" width="36.109375" style="495" customWidth="1"/>
    <col min="11780" max="11780" width="23.6640625" style="495" customWidth="1"/>
    <col min="11781" max="11781" width="27.33203125" style="495" customWidth="1"/>
    <col min="11782" max="11782" width="28.33203125" style="495" customWidth="1"/>
    <col min="11783" max="11784" width="8.88671875" style="495"/>
    <col min="11785" max="11785" width="10.33203125" style="495" bestFit="1" customWidth="1"/>
    <col min="11786" max="12033" width="8.88671875" style="495"/>
    <col min="12034" max="12034" width="4.44140625" style="495" customWidth="1"/>
    <col min="12035" max="12035" width="36.109375" style="495" customWidth="1"/>
    <col min="12036" max="12036" width="23.6640625" style="495" customWidth="1"/>
    <col min="12037" max="12037" width="27.33203125" style="495" customWidth="1"/>
    <col min="12038" max="12038" width="28.33203125" style="495" customWidth="1"/>
    <col min="12039" max="12040" width="8.88671875" style="495"/>
    <col min="12041" max="12041" width="10.33203125" style="495" bestFit="1" customWidth="1"/>
    <col min="12042" max="12289" width="8.88671875" style="495"/>
    <col min="12290" max="12290" width="4.44140625" style="495" customWidth="1"/>
    <col min="12291" max="12291" width="36.109375" style="495" customWidth="1"/>
    <col min="12292" max="12292" width="23.6640625" style="495" customWidth="1"/>
    <col min="12293" max="12293" width="27.33203125" style="495" customWidth="1"/>
    <col min="12294" max="12294" width="28.33203125" style="495" customWidth="1"/>
    <col min="12295" max="12296" width="8.88671875" style="495"/>
    <col min="12297" max="12297" width="10.33203125" style="495" bestFit="1" customWidth="1"/>
    <col min="12298" max="12545" width="8.88671875" style="495"/>
    <col min="12546" max="12546" width="4.44140625" style="495" customWidth="1"/>
    <col min="12547" max="12547" width="36.109375" style="495" customWidth="1"/>
    <col min="12548" max="12548" width="23.6640625" style="495" customWidth="1"/>
    <col min="12549" max="12549" width="27.33203125" style="495" customWidth="1"/>
    <col min="12550" max="12550" width="28.33203125" style="495" customWidth="1"/>
    <col min="12551" max="12552" width="8.88671875" style="495"/>
    <col min="12553" max="12553" width="10.33203125" style="495" bestFit="1" customWidth="1"/>
    <col min="12554" max="12801" width="8.88671875" style="495"/>
    <col min="12802" max="12802" width="4.44140625" style="495" customWidth="1"/>
    <col min="12803" max="12803" width="36.109375" style="495" customWidth="1"/>
    <col min="12804" max="12804" width="23.6640625" style="495" customWidth="1"/>
    <col min="12805" max="12805" width="27.33203125" style="495" customWidth="1"/>
    <col min="12806" max="12806" width="28.33203125" style="495" customWidth="1"/>
    <col min="12807" max="12808" width="8.88671875" style="495"/>
    <col min="12809" max="12809" width="10.33203125" style="495" bestFit="1" customWidth="1"/>
    <col min="12810" max="13057" width="8.88671875" style="495"/>
    <col min="13058" max="13058" width="4.44140625" style="495" customWidth="1"/>
    <col min="13059" max="13059" width="36.109375" style="495" customWidth="1"/>
    <col min="13060" max="13060" width="23.6640625" style="495" customWidth="1"/>
    <col min="13061" max="13061" width="27.33203125" style="495" customWidth="1"/>
    <col min="13062" max="13062" width="28.33203125" style="495" customWidth="1"/>
    <col min="13063" max="13064" width="8.88671875" style="495"/>
    <col min="13065" max="13065" width="10.33203125" style="495" bestFit="1" customWidth="1"/>
    <col min="13066" max="13313" width="8.88671875" style="495"/>
    <col min="13314" max="13314" width="4.44140625" style="495" customWidth="1"/>
    <col min="13315" max="13315" width="36.109375" style="495" customWidth="1"/>
    <col min="13316" max="13316" width="23.6640625" style="495" customWidth="1"/>
    <col min="13317" max="13317" width="27.33203125" style="495" customWidth="1"/>
    <col min="13318" max="13318" width="28.33203125" style="495" customWidth="1"/>
    <col min="13319" max="13320" width="8.88671875" style="495"/>
    <col min="13321" max="13321" width="10.33203125" style="495" bestFit="1" customWidth="1"/>
    <col min="13322" max="13569" width="8.88671875" style="495"/>
    <col min="13570" max="13570" width="4.44140625" style="495" customWidth="1"/>
    <col min="13571" max="13571" width="36.109375" style="495" customWidth="1"/>
    <col min="13572" max="13572" width="23.6640625" style="495" customWidth="1"/>
    <col min="13573" max="13573" width="27.33203125" style="495" customWidth="1"/>
    <col min="13574" max="13574" width="28.33203125" style="495" customWidth="1"/>
    <col min="13575" max="13576" width="8.88671875" style="495"/>
    <col min="13577" max="13577" width="10.33203125" style="495" bestFit="1" customWidth="1"/>
    <col min="13578" max="13825" width="8.88671875" style="495"/>
    <col min="13826" max="13826" width="4.44140625" style="495" customWidth="1"/>
    <col min="13827" max="13827" width="36.109375" style="495" customWidth="1"/>
    <col min="13828" max="13828" width="23.6640625" style="495" customWidth="1"/>
    <col min="13829" max="13829" width="27.33203125" style="495" customWidth="1"/>
    <col min="13830" max="13830" width="28.33203125" style="495" customWidth="1"/>
    <col min="13831" max="13832" width="8.88671875" style="495"/>
    <col min="13833" max="13833" width="10.33203125" style="495" bestFit="1" customWidth="1"/>
    <col min="13834" max="14081" width="8.88671875" style="495"/>
    <col min="14082" max="14082" width="4.44140625" style="495" customWidth="1"/>
    <col min="14083" max="14083" width="36.109375" style="495" customWidth="1"/>
    <col min="14084" max="14084" width="23.6640625" style="495" customWidth="1"/>
    <col min="14085" max="14085" width="27.33203125" style="495" customWidth="1"/>
    <col min="14086" max="14086" width="28.33203125" style="495" customWidth="1"/>
    <col min="14087" max="14088" width="8.88671875" style="495"/>
    <col min="14089" max="14089" width="10.33203125" style="495" bestFit="1" customWidth="1"/>
    <col min="14090" max="14337" width="8.88671875" style="495"/>
    <col min="14338" max="14338" width="4.44140625" style="495" customWidth="1"/>
    <col min="14339" max="14339" width="36.109375" style="495" customWidth="1"/>
    <col min="14340" max="14340" width="23.6640625" style="495" customWidth="1"/>
    <col min="14341" max="14341" width="27.33203125" style="495" customWidth="1"/>
    <col min="14342" max="14342" width="28.33203125" style="495" customWidth="1"/>
    <col min="14343" max="14344" width="8.88671875" style="495"/>
    <col min="14345" max="14345" width="10.33203125" style="495" bestFit="1" customWidth="1"/>
    <col min="14346" max="14593" width="8.88671875" style="495"/>
    <col min="14594" max="14594" width="4.44140625" style="495" customWidth="1"/>
    <col min="14595" max="14595" width="36.109375" style="495" customWidth="1"/>
    <col min="14596" max="14596" width="23.6640625" style="495" customWidth="1"/>
    <col min="14597" max="14597" width="27.33203125" style="495" customWidth="1"/>
    <col min="14598" max="14598" width="28.33203125" style="495" customWidth="1"/>
    <col min="14599" max="14600" width="8.88671875" style="495"/>
    <col min="14601" max="14601" width="10.33203125" style="495" bestFit="1" customWidth="1"/>
    <col min="14602" max="14849" width="8.88671875" style="495"/>
    <col min="14850" max="14850" width="4.44140625" style="495" customWidth="1"/>
    <col min="14851" max="14851" width="36.109375" style="495" customWidth="1"/>
    <col min="14852" max="14852" width="23.6640625" style="495" customWidth="1"/>
    <col min="14853" max="14853" width="27.33203125" style="495" customWidth="1"/>
    <col min="14854" max="14854" width="28.33203125" style="495" customWidth="1"/>
    <col min="14855" max="14856" width="8.88671875" style="495"/>
    <col min="14857" max="14857" width="10.33203125" style="495" bestFit="1" customWidth="1"/>
    <col min="14858" max="15105" width="8.88671875" style="495"/>
    <col min="15106" max="15106" width="4.44140625" style="495" customWidth="1"/>
    <col min="15107" max="15107" width="36.109375" style="495" customWidth="1"/>
    <col min="15108" max="15108" width="23.6640625" style="495" customWidth="1"/>
    <col min="15109" max="15109" width="27.33203125" style="495" customWidth="1"/>
    <col min="15110" max="15110" width="28.33203125" style="495" customWidth="1"/>
    <col min="15111" max="15112" width="8.88671875" style="495"/>
    <col min="15113" max="15113" width="10.33203125" style="495" bestFit="1" customWidth="1"/>
    <col min="15114" max="15361" width="8.88671875" style="495"/>
    <col min="15362" max="15362" width="4.44140625" style="495" customWidth="1"/>
    <col min="15363" max="15363" width="36.109375" style="495" customWidth="1"/>
    <col min="15364" max="15364" width="23.6640625" style="495" customWidth="1"/>
    <col min="15365" max="15365" width="27.33203125" style="495" customWidth="1"/>
    <col min="15366" max="15366" width="28.33203125" style="495" customWidth="1"/>
    <col min="15367" max="15368" width="8.88671875" style="495"/>
    <col min="15369" max="15369" width="10.33203125" style="495" bestFit="1" customWidth="1"/>
    <col min="15370" max="15617" width="8.88671875" style="495"/>
    <col min="15618" max="15618" width="4.44140625" style="495" customWidth="1"/>
    <col min="15619" max="15619" width="36.109375" style="495" customWidth="1"/>
    <col min="15620" max="15620" width="23.6640625" style="495" customWidth="1"/>
    <col min="15621" max="15621" width="27.33203125" style="495" customWidth="1"/>
    <col min="15622" max="15622" width="28.33203125" style="495" customWidth="1"/>
    <col min="15623" max="15624" width="8.88671875" style="495"/>
    <col min="15625" max="15625" width="10.33203125" style="495" bestFit="1" customWidth="1"/>
    <col min="15626" max="15873" width="8.88671875" style="495"/>
    <col min="15874" max="15874" width="4.44140625" style="495" customWidth="1"/>
    <col min="15875" max="15875" width="36.109375" style="495" customWidth="1"/>
    <col min="15876" max="15876" width="23.6640625" style="495" customWidth="1"/>
    <col min="15877" max="15877" width="27.33203125" style="495" customWidth="1"/>
    <col min="15878" max="15878" width="28.33203125" style="495" customWidth="1"/>
    <col min="15879" max="15880" width="8.88671875" style="495"/>
    <col min="15881" max="15881" width="10.33203125" style="495" bestFit="1" customWidth="1"/>
    <col min="15882" max="16129" width="8.88671875" style="495"/>
    <col min="16130" max="16130" width="4.44140625" style="495" customWidth="1"/>
    <col min="16131" max="16131" width="36.109375" style="495" customWidth="1"/>
    <col min="16132" max="16132" width="23.6640625" style="495" customWidth="1"/>
    <col min="16133" max="16133" width="27.33203125" style="495" customWidth="1"/>
    <col min="16134" max="16134" width="28.33203125" style="495" customWidth="1"/>
    <col min="16135" max="16136" width="8.88671875" style="495"/>
    <col min="16137" max="16137" width="10.33203125" style="495" bestFit="1" customWidth="1"/>
    <col min="16138" max="16384" width="8.88671875" style="495"/>
  </cols>
  <sheetData>
    <row r="1" spans="2:11">
      <c r="F1" s="496"/>
    </row>
    <row r="3" spans="2:11">
      <c r="B3" s="782" t="s">
        <v>600</v>
      </c>
      <c r="C3" s="782"/>
      <c r="D3" s="782"/>
      <c r="E3" s="782"/>
      <c r="F3" s="782"/>
      <c r="G3" s="497"/>
    </row>
    <row r="4" spans="2:11">
      <c r="B4" s="782" t="s">
        <v>601</v>
      </c>
      <c r="C4" s="782"/>
      <c r="D4" s="782"/>
      <c r="E4" s="782"/>
      <c r="F4" s="782"/>
      <c r="G4" s="498"/>
    </row>
    <row r="8" spans="2:11" ht="16.2" thickBot="1">
      <c r="F8" s="499" t="s">
        <v>346</v>
      </c>
    </row>
    <row r="9" spans="2:11" ht="15.6" customHeight="1">
      <c r="B9" s="783" t="s">
        <v>349</v>
      </c>
      <c r="C9" s="786" t="s">
        <v>348</v>
      </c>
      <c r="D9" s="783" t="s">
        <v>244</v>
      </c>
      <c r="E9" s="783" t="s">
        <v>602</v>
      </c>
      <c r="F9" s="786" t="s">
        <v>320</v>
      </c>
    </row>
    <row r="10" spans="2:11" ht="13.2" customHeight="1">
      <c r="B10" s="784"/>
      <c r="C10" s="787"/>
      <c r="D10" s="784"/>
      <c r="E10" s="784"/>
      <c r="F10" s="787"/>
    </row>
    <row r="11" spans="2:11" ht="13.95" customHeight="1" thickBot="1">
      <c r="B11" s="785"/>
      <c r="C11" s="788"/>
      <c r="D11" s="785"/>
      <c r="E11" s="785"/>
      <c r="F11" s="788"/>
    </row>
    <row r="12" spans="2:11">
      <c r="B12" s="481">
        <v>1</v>
      </c>
      <c r="C12" s="482" t="s">
        <v>358</v>
      </c>
      <c r="D12" s="485">
        <v>3553994.03</v>
      </c>
      <c r="E12" s="486">
        <v>5296028.07</v>
      </c>
      <c r="F12" s="487">
        <f>SUM(D12:E12)</f>
        <v>8850022.0999999996</v>
      </c>
      <c r="G12" s="500"/>
      <c r="I12" s="500"/>
      <c r="K12" s="500"/>
    </row>
    <row r="13" spans="2:11" ht="16.2" thickBot="1">
      <c r="B13" s="483">
        <v>2</v>
      </c>
      <c r="C13" s="484" t="s">
        <v>603</v>
      </c>
      <c r="D13" s="488">
        <v>43939.3</v>
      </c>
      <c r="E13" s="489">
        <v>77232.680000000008</v>
      </c>
      <c r="F13" s="490">
        <f>SUM(D13:E13)</f>
        <v>121171.98000000001</v>
      </c>
      <c r="G13" s="500"/>
      <c r="I13" s="500"/>
      <c r="K13" s="500"/>
    </row>
    <row r="19" spans="2:6">
      <c r="B19" s="781" t="s">
        <v>604</v>
      </c>
      <c r="C19" s="781"/>
      <c r="D19" s="781"/>
      <c r="E19" s="781"/>
      <c r="F19" s="781"/>
    </row>
  </sheetData>
  <protectedRanges>
    <protectedRange sqref="D13" name="Islaidos 2.2_3"/>
    <protectedRange sqref="D12" name="Islaidos 2.2_1"/>
    <protectedRange sqref="E12" name="Islaidos 2.1_1"/>
    <protectedRange sqref="E13" name="Islaidos 2.2"/>
  </protectedRanges>
  <mergeCells count="8">
    <mergeCell ref="B19:F19"/>
    <mergeCell ref="B3:F3"/>
    <mergeCell ref="B4:F4"/>
    <mergeCell ref="B9:B11"/>
    <mergeCell ref="D9:D11"/>
    <mergeCell ref="E9:E11"/>
    <mergeCell ref="C9:C11"/>
    <mergeCell ref="F9:F11"/>
  </mergeCells>
  <pageMargins left="0.70866141732283472" right="0.70866141732283472" top="0.74803149606299213" bottom="0.74803149606299213" header="0.31496062992125984" footer="0.31496062992125984"/>
  <pageSetup paperSize="9" scale="67" firstPageNumber="22" fitToHeight="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1"/>
  <sheetViews>
    <sheetView view="pageBreakPreview" topLeftCell="A5" zoomScale="98" zoomScaleNormal="100" zoomScaleSheetLayoutView="98" workbookViewId="0">
      <selection activeCell="O26" sqref="O26"/>
    </sheetView>
  </sheetViews>
  <sheetFormatPr defaultColWidth="8.88671875" defaultRowHeight="15.6"/>
  <cols>
    <col min="1" max="8" width="8.88671875" style="51"/>
    <col min="9" max="9" width="9.44140625" style="51" customWidth="1"/>
    <col min="10" max="10" width="8.88671875" style="51" hidden="1" customWidth="1"/>
    <col min="11" max="16384" width="8.88671875" style="51"/>
  </cols>
  <sheetData>
    <row r="6" spans="1:9">
      <c r="A6" s="503" t="s">
        <v>5</v>
      </c>
      <c r="B6" s="503"/>
      <c r="C6" s="503"/>
      <c r="D6" s="503"/>
      <c r="E6" s="503"/>
      <c r="F6" s="503"/>
      <c r="G6" s="503"/>
      <c r="H6" s="503"/>
      <c r="I6" s="503"/>
    </row>
    <row r="10" spans="1:9" ht="32.1" customHeight="1">
      <c r="A10" s="504" t="s">
        <v>6</v>
      </c>
      <c r="B10" s="504"/>
      <c r="C10" s="504"/>
      <c r="D10" s="504"/>
      <c r="E10" s="504"/>
      <c r="F10" s="504"/>
      <c r="G10" s="504"/>
      <c r="H10" s="504"/>
      <c r="I10" s="52">
        <v>3</v>
      </c>
    </row>
    <row r="11" spans="1:9" ht="33" customHeight="1">
      <c r="A11" s="504" t="s">
        <v>7</v>
      </c>
      <c r="B11" s="504"/>
      <c r="C11" s="504"/>
      <c r="D11" s="504"/>
      <c r="E11" s="504"/>
      <c r="F11" s="504"/>
      <c r="G11" s="504"/>
      <c r="H11" s="504"/>
      <c r="I11" s="52">
        <v>4</v>
      </c>
    </row>
    <row r="12" spans="1:9" ht="30.6" customHeight="1">
      <c r="A12" s="504" t="s">
        <v>8</v>
      </c>
      <c r="B12" s="504"/>
      <c r="C12" s="504"/>
      <c r="D12" s="504"/>
      <c r="E12" s="504"/>
      <c r="F12" s="504"/>
      <c r="G12" s="504"/>
      <c r="H12" s="504"/>
      <c r="I12" s="52">
        <v>5</v>
      </c>
    </row>
    <row r="13" spans="1:9" ht="45.6" customHeight="1">
      <c r="A13" s="504" t="s">
        <v>9</v>
      </c>
      <c r="B13" s="504"/>
      <c r="C13" s="504"/>
      <c r="D13" s="504"/>
      <c r="E13" s="504"/>
      <c r="F13" s="504"/>
      <c r="G13" s="504"/>
      <c r="H13" s="504"/>
      <c r="I13" s="52">
        <v>9</v>
      </c>
    </row>
    <row r="14" spans="1:9" ht="32.1" customHeight="1">
      <c r="A14" s="504" t="s">
        <v>10</v>
      </c>
      <c r="B14" s="504"/>
      <c r="C14" s="504"/>
      <c r="D14" s="504"/>
      <c r="E14" s="504"/>
      <c r="F14" s="504"/>
      <c r="G14" s="504"/>
      <c r="H14" s="504"/>
      <c r="I14" s="53">
        <v>11</v>
      </c>
    </row>
    <row r="15" spans="1:9" ht="15.6" customHeight="1">
      <c r="A15" s="504" t="s">
        <v>11</v>
      </c>
      <c r="B15" s="504"/>
      <c r="C15" s="504"/>
      <c r="D15" s="504"/>
      <c r="E15" s="504"/>
      <c r="F15" s="504"/>
      <c r="G15" s="504"/>
      <c r="H15" s="504"/>
      <c r="I15" s="53">
        <v>12</v>
      </c>
    </row>
    <row r="16" spans="1:9" ht="33" customHeight="1">
      <c r="A16" s="504" t="s">
        <v>12</v>
      </c>
      <c r="B16" s="504"/>
      <c r="C16" s="504"/>
      <c r="D16" s="504"/>
      <c r="E16" s="504"/>
      <c r="F16" s="504"/>
      <c r="G16" s="504"/>
      <c r="H16" s="504"/>
      <c r="I16" s="53">
        <v>21</v>
      </c>
    </row>
    <row r="17" spans="1:12" ht="31.95" customHeight="1">
      <c r="A17" s="502" t="s">
        <v>13</v>
      </c>
      <c r="B17" s="502"/>
      <c r="C17" s="502"/>
      <c r="D17" s="502"/>
      <c r="E17" s="502"/>
      <c r="F17" s="502"/>
      <c r="G17" s="502"/>
      <c r="H17" s="502"/>
      <c r="I17" s="53">
        <v>22</v>
      </c>
      <c r="L17" s="54"/>
    </row>
    <row r="18" spans="1:12">
      <c r="A18" s="52"/>
      <c r="B18" s="52"/>
      <c r="C18" s="52"/>
      <c r="D18" s="52"/>
      <c r="E18" s="52"/>
      <c r="F18" s="52"/>
      <c r="G18" s="52"/>
      <c r="H18" s="52"/>
      <c r="I18" s="52"/>
    </row>
    <row r="19" spans="1:12">
      <c r="A19" s="52"/>
      <c r="B19" s="52"/>
      <c r="C19" s="52"/>
      <c r="D19" s="52"/>
      <c r="E19" s="52"/>
      <c r="F19" s="52"/>
      <c r="G19" s="52"/>
      <c r="H19" s="52"/>
      <c r="I19" s="52"/>
    </row>
    <row r="20" spans="1:12">
      <c r="A20" s="52"/>
      <c r="B20" s="52"/>
      <c r="C20" s="52"/>
      <c r="D20" s="52"/>
      <c r="E20" s="52"/>
      <c r="F20" s="52"/>
      <c r="G20" s="52"/>
      <c r="H20" s="52"/>
      <c r="I20" s="52"/>
    </row>
    <row r="21" spans="1:12">
      <c r="A21" s="52"/>
      <c r="B21" s="52"/>
      <c r="C21" s="52"/>
      <c r="D21" s="52"/>
      <c r="E21" s="52"/>
      <c r="F21" s="52"/>
      <c r="G21" s="52"/>
      <c r="H21" s="52"/>
      <c r="I21" s="52"/>
    </row>
  </sheetData>
  <mergeCells count="9">
    <mergeCell ref="A17:H17"/>
    <mergeCell ref="A6:I6"/>
    <mergeCell ref="A10:H10"/>
    <mergeCell ref="A11:H11"/>
    <mergeCell ref="A12:H12"/>
    <mergeCell ref="A13:H13"/>
    <mergeCell ref="A14:H14"/>
    <mergeCell ref="A15:H15"/>
    <mergeCell ref="A16:H16"/>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FAC7-15A4-4973-9347-FB9200DB13AF}">
  <dimension ref="A1:O59"/>
  <sheetViews>
    <sheetView topLeftCell="A24" zoomScale="70" zoomScaleNormal="70" zoomScaleSheetLayoutView="70" workbookViewId="0">
      <selection activeCell="G4" sqref="G4:J4"/>
    </sheetView>
  </sheetViews>
  <sheetFormatPr defaultColWidth="7.5546875" defaultRowHeight="15.6"/>
  <cols>
    <col min="1" max="1" width="6.5546875" style="4" customWidth="1"/>
    <col min="2" max="2" width="50.88671875" style="4" customWidth="1"/>
    <col min="3" max="3" width="16.6640625" style="5" customWidth="1"/>
    <col min="4" max="10" width="16.6640625" style="4" customWidth="1"/>
    <col min="11" max="239" width="7.5546875" style="4"/>
    <col min="240" max="240" width="6.5546875" style="4" customWidth="1"/>
    <col min="241" max="241" width="7.5546875" style="4"/>
    <col min="242" max="242" width="7.44140625" style="4" customWidth="1"/>
    <col min="243" max="243" width="50.88671875" style="4" customWidth="1"/>
    <col min="244" max="244" width="12.88671875" style="4" customWidth="1"/>
    <col min="245" max="245" width="13" style="4" customWidth="1"/>
    <col min="246" max="246" width="14.44140625" style="4" customWidth="1"/>
    <col min="247" max="247" width="13.5546875" style="4" customWidth="1"/>
    <col min="248" max="248" width="12.109375" style="4" customWidth="1"/>
    <col min="249" max="249" width="11.88671875" style="4" customWidth="1"/>
    <col min="250" max="250" width="3.88671875" style="4" customWidth="1"/>
    <col min="251" max="251" width="11.88671875" style="4" customWidth="1"/>
    <col min="252" max="252" width="12.44140625" style="4" customWidth="1"/>
    <col min="253" max="253" width="12.109375" style="4" customWidth="1"/>
    <col min="254" max="254" width="12.44140625" style="4" customWidth="1"/>
    <col min="255" max="255" width="11" style="4" customWidth="1"/>
    <col min="256" max="256" width="10.5546875" style="4" customWidth="1"/>
    <col min="257" max="257" width="11.5546875" style="4" customWidth="1"/>
    <col min="258" max="495" width="7.5546875" style="4"/>
    <col min="496" max="496" width="6.5546875" style="4" customWidth="1"/>
    <col min="497" max="497" width="7.5546875" style="4"/>
    <col min="498" max="498" width="7.44140625" style="4" customWidth="1"/>
    <col min="499" max="499" width="50.88671875" style="4" customWidth="1"/>
    <col min="500" max="500" width="12.88671875" style="4" customWidth="1"/>
    <col min="501" max="501" width="13" style="4" customWidth="1"/>
    <col min="502" max="502" width="14.44140625" style="4" customWidth="1"/>
    <col min="503" max="503" width="13.5546875" style="4" customWidth="1"/>
    <col min="504" max="504" width="12.109375" style="4" customWidth="1"/>
    <col min="505" max="505" width="11.88671875" style="4" customWidth="1"/>
    <col min="506" max="506" width="3.88671875" style="4" customWidth="1"/>
    <col min="507" max="507" width="11.88671875" style="4" customWidth="1"/>
    <col min="508" max="508" width="12.44140625" style="4" customWidth="1"/>
    <col min="509" max="509" width="12.109375" style="4" customWidth="1"/>
    <col min="510" max="510" width="12.44140625" style="4" customWidth="1"/>
    <col min="511" max="511" width="11" style="4" customWidth="1"/>
    <col min="512" max="512" width="10.5546875" style="4" customWidth="1"/>
    <col min="513" max="513" width="11.5546875" style="4" customWidth="1"/>
    <col min="514" max="751" width="7.5546875" style="4"/>
    <col min="752" max="752" width="6.5546875" style="4" customWidth="1"/>
    <col min="753" max="753" width="7.5546875" style="4"/>
    <col min="754" max="754" width="7.44140625" style="4" customWidth="1"/>
    <col min="755" max="755" width="50.88671875" style="4" customWidth="1"/>
    <col min="756" max="756" width="12.88671875" style="4" customWidth="1"/>
    <col min="757" max="757" width="13" style="4" customWidth="1"/>
    <col min="758" max="758" width="14.44140625" style="4" customWidth="1"/>
    <col min="759" max="759" width="13.5546875" style="4" customWidth="1"/>
    <col min="760" max="760" width="12.109375" style="4" customWidth="1"/>
    <col min="761" max="761" width="11.88671875" style="4" customWidth="1"/>
    <col min="762" max="762" width="3.88671875" style="4" customWidth="1"/>
    <col min="763" max="763" width="11.88671875" style="4" customWidth="1"/>
    <col min="764" max="764" width="12.44140625" style="4" customWidth="1"/>
    <col min="765" max="765" width="12.109375" style="4" customWidth="1"/>
    <col min="766" max="766" width="12.44140625" style="4" customWidth="1"/>
    <col min="767" max="767" width="11" style="4" customWidth="1"/>
    <col min="768" max="768" width="10.5546875" style="4" customWidth="1"/>
    <col min="769" max="769" width="11.5546875" style="4" customWidth="1"/>
    <col min="770" max="1007" width="7.5546875" style="4"/>
    <col min="1008" max="1008" width="6.5546875" style="4" customWidth="1"/>
    <col min="1009" max="1009" width="7.5546875" style="4"/>
    <col min="1010" max="1010" width="7.44140625" style="4" customWidth="1"/>
    <col min="1011" max="1011" width="50.88671875" style="4" customWidth="1"/>
    <col min="1012" max="1012" width="12.88671875" style="4" customWidth="1"/>
    <col min="1013" max="1013" width="13" style="4" customWidth="1"/>
    <col min="1014" max="1014" width="14.44140625" style="4" customWidth="1"/>
    <col min="1015" max="1015" width="13.5546875" style="4" customWidth="1"/>
    <col min="1016" max="1016" width="12.109375" style="4" customWidth="1"/>
    <col min="1017" max="1017" width="11.88671875" style="4" customWidth="1"/>
    <col min="1018" max="1018" width="3.88671875" style="4" customWidth="1"/>
    <col min="1019" max="1019" width="11.88671875" style="4" customWidth="1"/>
    <col min="1020" max="1020" width="12.44140625" style="4" customWidth="1"/>
    <col min="1021" max="1021" width="12.109375" style="4" customWidth="1"/>
    <col min="1022" max="1022" width="12.44140625" style="4" customWidth="1"/>
    <col min="1023" max="1023" width="11" style="4" customWidth="1"/>
    <col min="1024" max="1024" width="10.5546875" style="4" customWidth="1"/>
    <col min="1025" max="1025" width="11.5546875" style="4" customWidth="1"/>
    <col min="1026" max="1263" width="7.5546875" style="4"/>
    <col min="1264" max="1264" width="6.5546875" style="4" customWidth="1"/>
    <col min="1265" max="1265" width="7.5546875" style="4"/>
    <col min="1266" max="1266" width="7.44140625" style="4" customWidth="1"/>
    <col min="1267" max="1267" width="50.88671875" style="4" customWidth="1"/>
    <col min="1268" max="1268" width="12.88671875" style="4" customWidth="1"/>
    <col min="1269" max="1269" width="13" style="4" customWidth="1"/>
    <col min="1270" max="1270" width="14.44140625" style="4" customWidth="1"/>
    <col min="1271" max="1271" width="13.5546875" style="4" customWidth="1"/>
    <col min="1272" max="1272" width="12.109375" style="4" customWidth="1"/>
    <col min="1273" max="1273" width="11.88671875" style="4" customWidth="1"/>
    <col min="1274" max="1274" width="3.88671875" style="4" customWidth="1"/>
    <col min="1275" max="1275" width="11.88671875" style="4" customWidth="1"/>
    <col min="1276" max="1276" width="12.44140625" style="4" customWidth="1"/>
    <col min="1277" max="1277" width="12.109375" style="4" customWidth="1"/>
    <col min="1278" max="1278" width="12.44140625" style="4" customWidth="1"/>
    <col min="1279" max="1279" width="11" style="4" customWidth="1"/>
    <col min="1280" max="1280" width="10.5546875" style="4" customWidth="1"/>
    <col min="1281" max="1281" width="11.5546875" style="4" customWidth="1"/>
    <col min="1282" max="1519" width="7.5546875" style="4"/>
    <col min="1520" max="1520" width="6.5546875" style="4" customWidth="1"/>
    <col min="1521" max="1521" width="7.5546875" style="4"/>
    <col min="1522" max="1522" width="7.44140625" style="4" customWidth="1"/>
    <col min="1523" max="1523" width="50.88671875" style="4" customWidth="1"/>
    <col min="1524" max="1524" width="12.88671875" style="4" customWidth="1"/>
    <col min="1525" max="1525" width="13" style="4" customWidth="1"/>
    <col min="1526" max="1526" width="14.44140625" style="4" customWidth="1"/>
    <col min="1527" max="1527" width="13.5546875" style="4" customWidth="1"/>
    <col min="1528" max="1528" width="12.109375" style="4" customWidth="1"/>
    <col min="1529" max="1529" width="11.88671875" style="4" customWidth="1"/>
    <col min="1530" max="1530" width="3.88671875" style="4" customWidth="1"/>
    <col min="1531" max="1531" width="11.88671875" style="4" customWidth="1"/>
    <col min="1532" max="1532" width="12.44140625" style="4" customWidth="1"/>
    <col min="1533" max="1533" width="12.109375" style="4" customWidth="1"/>
    <col min="1534" max="1534" width="12.44140625" style="4" customWidth="1"/>
    <col min="1535" max="1535" width="11" style="4" customWidth="1"/>
    <col min="1536" max="1536" width="10.5546875" style="4" customWidth="1"/>
    <col min="1537" max="1537" width="11.5546875" style="4" customWidth="1"/>
    <col min="1538" max="1775" width="7.5546875" style="4"/>
    <col min="1776" max="1776" width="6.5546875" style="4" customWidth="1"/>
    <col min="1777" max="1777" width="7.5546875" style="4"/>
    <col min="1778" max="1778" width="7.44140625" style="4" customWidth="1"/>
    <col min="1779" max="1779" width="50.88671875" style="4" customWidth="1"/>
    <col min="1780" max="1780" width="12.88671875" style="4" customWidth="1"/>
    <col min="1781" max="1781" width="13" style="4" customWidth="1"/>
    <col min="1782" max="1782" width="14.44140625" style="4" customWidth="1"/>
    <col min="1783" max="1783" width="13.5546875" style="4" customWidth="1"/>
    <col min="1784" max="1784" width="12.109375" style="4" customWidth="1"/>
    <col min="1785" max="1785" width="11.88671875" style="4" customWidth="1"/>
    <col min="1786" max="1786" width="3.88671875" style="4" customWidth="1"/>
    <col min="1787" max="1787" width="11.88671875" style="4" customWidth="1"/>
    <col min="1788" max="1788" width="12.44140625" style="4" customWidth="1"/>
    <col min="1789" max="1789" width="12.109375" style="4" customWidth="1"/>
    <col min="1790" max="1790" width="12.44140625" style="4" customWidth="1"/>
    <col min="1791" max="1791" width="11" style="4" customWidth="1"/>
    <col min="1792" max="1792" width="10.5546875" style="4" customWidth="1"/>
    <col min="1793" max="1793" width="11.5546875" style="4" customWidth="1"/>
    <col min="1794" max="2031" width="7.5546875" style="4"/>
    <col min="2032" max="2032" width="6.5546875" style="4" customWidth="1"/>
    <col min="2033" max="2033" width="7.5546875" style="4"/>
    <col min="2034" max="2034" width="7.44140625" style="4" customWidth="1"/>
    <col min="2035" max="2035" width="50.88671875" style="4" customWidth="1"/>
    <col min="2036" max="2036" width="12.88671875" style="4" customWidth="1"/>
    <col min="2037" max="2037" width="13" style="4" customWidth="1"/>
    <col min="2038" max="2038" width="14.44140625" style="4" customWidth="1"/>
    <col min="2039" max="2039" width="13.5546875" style="4" customWidth="1"/>
    <col min="2040" max="2040" width="12.109375" style="4" customWidth="1"/>
    <col min="2041" max="2041" width="11.88671875" style="4" customWidth="1"/>
    <col min="2042" max="2042" width="3.88671875" style="4" customWidth="1"/>
    <col min="2043" max="2043" width="11.88671875" style="4" customWidth="1"/>
    <col min="2044" max="2044" width="12.44140625" style="4" customWidth="1"/>
    <col min="2045" max="2045" width="12.109375" style="4" customWidth="1"/>
    <col min="2046" max="2046" width="12.44140625" style="4" customWidth="1"/>
    <col min="2047" max="2047" width="11" style="4" customWidth="1"/>
    <col min="2048" max="2048" width="10.5546875" style="4" customWidth="1"/>
    <col min="2049" max="2049" width="11.5546875" style="4" customWidth="1"/>
    <col min="2050" max="2287" width="7.5546875" style="4"/>
    <col min="2288" max="2288" width="6.5546875" style="4" customWidth="1"/>
    <col min="2289" max="2289" width="7.5546875" style="4"/>
    <col min="2290" max="2290" width="7.44140625" style="4" customWidth="1"/>
    <col min="2291" max="2291" width="50.88671875" style="4" customWidth="1"/>
    <col min="2292" max="2292" width="12.88671875" style="4" customWidth="1"/>
    <col min="2293" max="2293" width="13" style="4" customWidth="1"/>
    <col min="2294" max="2294" width="14.44140625" style="4" customWidth="1"/>
    <col min="2295" max="2295" width="13.5546875" style="4" customWidth="1"/>
    <col min="2296" max="2296" width="12.109375" style="4" customWidth="1"/>
    <col min="2297" max="2297" width="11.88671875" style="4" customWidth="1"/>
    <col min="2298" max="2298" width="3.88671875" style="4" customWidth="1"/>
    <col min="2299" max="2299" width="11.88671875" style="4" customWidth="1"/>
    <col min="2300" max="2300" width="12.44140625" style="4" customWidth="1"/>
    <col min="2301" max="2301" width="12.109375" style="4" customWidth="1"/>
    <col min="2302" max="2302" width="12.44140625" style="4" customWidth="1"/>
    <col min="2303" max="2303" width="11" style="4" customWidth="1"/>
    <col min="2304" max="2304" width="10.5546875" style="4" customWidth="1"/>
    <col min="2305" max="2305" width="11.5546875" style="4" customWidth="1"/>
    <col min="2306" max="2543" width="7.5546875" style="4"/>
    <col min="2544" max="2544" width="6.5546875" style="4" customWidth="1"/>
    <col min="2545" max="2545" width="7.5546875" style="4"/>
    <col min="2546" max="2546" width="7.44140625" style="4" customWidth="1"/>
    <col min="2547" max="2547" width="50.88671875" style="4" customWidth="1"/>
    <col min="2548" max="2548" width="12.88671875" style="4" customWidth="1"/>
    <col min="2549" max="2549" width="13" style="4" customWidth="1"/>
    <col min="2550" max="2550" width="14.44140625" style="4" customWidth="1"/>
    <col min="2551" max="2551" width="13.5546875" style="4" customWidth="1"/>
    <col min="2552" max="2552" width="12.109375" style="4" customWidth="1"/>
    <col min="2553" max="2553" width="11.88671875" style="4" customWidth="1"/>
    <col min="2554" max="2554" width="3.88671875" style="4" customWidth="1"/>
    <col min="2555" max="2555" width="11.88671875" style="4" customWidth="1"/>
    <col min="2556" max="2556" width="12.44140625" style="4" customWidth="1"/>
    <col min="2557" max="2557" width="12.109375" style="4" customWidth="1"/>
    <col min="2558" max="2558" width="12.44140625" style="4" customWidth="1"/>
    <col min="2559" max="2559" width="11" style="4" customWidth="1"/>
    <col min="2560" max="2560" width="10.5546875" style="4" customWidth="1"/>
    <col min="2561" max="2561" width="11.5546875" style="4" customWidth="1"/>
    <col min="2562" max="2799" width="7.5546875" style="4"/>
    <col min="2800" max="2800" width="6.5546875" style="4" customWidth="1"/>
    <col min="2801" max="2801" width="7.5546875" style="4"/>
    <col min="2802" max="2802" width="7.44140625" style="4" customWidth="1"/>
    <col min="2803" max="2803" width="50.88671875" style="4" customWidth="1"/>
    <col min="2804" max="2804" width="12.88671875" style="4" customWidth="1"/>
    <col min="2805" max="2805" width="13" style="4" customWidth="1"/>
    <col min="2806" max="2806" width="14.44140625" style="4" customWidth="1"/>
    <col min="2807" max="2807" width="13.5546875" style="4" customWidth="1"/>
    <col min="2808" max="2808" width="12.109375" style="4" customWidth="1"/>
    <col min="2809" max="2809" width="11.88671875" style="4" customWidth="1"/>
    <col min="2810" max="2810" width="3.88671875" style="4" customWidth="1"/>
    <col min="2811" max="2811" width="11.88671875" style="4" customWidth="1"/>
    <col min="2812" max="2812" width="12.44140625" style="4" customWidth="1"/>
    <col min="2813" max="2813" width="12.109375" style="4" customWidth="1"/>
    <col min="2814" max="2814" width="12.44140625" style="4" customWidth="1"/>
    <col min="2815" max="2815" width="11" style="4" customWidth="1"/>
    <col min="2816" max="2816" width="10.5546875" style="4" customWidth="1"/>
    <col min="2817" max="2817" width="11.5546875" style="4" customWidth="1"/>
    <col min="2818" max="3055" width="7.5546875" style="4"/>
    <col min="3056" max="3056" width="6.5546875" style="4" customWidth="1"/>
    <col min="3057" max="3057" width="7.5546875" style="4"/>
    <col min="3058" max="3058" width="7.44140625" style="4" customWidth="1"/>
    <col min="3059" max="3059" width="50.88671875" style="4" customWidth="1"/>
    <col min="3060" max="3060" width="12.88671875" style="4" customWidth="1"/>
    <col min="3061" max="3061" width="13" style="4" customWidth="1"/>
    <col min="3062" max="3062" width="14.44140625" style="4" customWidth="1"/>
    <col min="3063" max="3063" width="13.5546875" style="4" customWidth="1"/>
    <col min="3064" max="3064" width="12.109375" style="4" customWidth="1"/>
    <col min="3065" max="3065" width="11.88671875" style="4" customWidth="1"/>
    <col min="3066" max="3066" width="3.88671875" style="4" customWidth="1"/>
    <col min="3067" max="3067" width="11.88671875" style="4" customWidth="1"/>
    <col min="3068" max="3068" width="12.44140625" style="4" customWidth="1"/>
    <col min="3069" max="3069" width="12.109375" style="4" customWidth="1"/>
    <col min="3070" max="3070" width="12.44140625" style="4" customWidth="1"/>
    <col min="3071" max="3071" width="11" style="4" customWidth="1"/>
    <col min="3072" max="3072" width="10.5546875" style="4" customWidth="1"/>
    <col min="3073" max="3073" width="11.5546875" style="4" customWidth="1"/>
    <col min="3074" max="3311" width="7.5546875" style="4"/>
    <col min="3312" max="3312" width="6.5546875" style="4" customWidth="1"/>
    <col min="3313" max="3313" width="7.5546875" style="4"/>
    <col min="3314" max="3314" width="7.44140625" style="4" customWidth="1"/>
    <col min="3315" max="3315" width="50.88671875" style="4" customWidth="1"/>
    <col min="3316" max="3316" width="12.88671875" style="4" customWidth="1"/>
    <col min="3317" max="3317" width="13" style="4" customWidth="1"/>
    <col min="3318" max="3318" width="14.44140625" style="4" customWidth="1"/>
    <col min="3319" max="3319" width="13.5546875" style="4" customWidth="1"/>
    <col min="3320" max="3320" width="12.109375" style="4" customWidth="1"/>
    <col min="3321" max="3321" width="11.88671875" style="4" customWidth="1"/>
    <col min="3322" max="3322" width="3.88671875" style="4" customWidth="1"/>
    <col min="3323" max="3323" width="11.88671875" style="4" customWidth="1"/>
    <col min="3324" max="3324" width="12.44140625" style="4" customWidth="1"/>
    <col min="3325" max="3325" width="12.109375" style="4" customWidth="1"/>
    <col min="3326" max="3326" width="12.44140625" style="4" customWidth="1"/>
    <col min="3327" max="3327" width="11" style="4" customWidth="1"/>
    <col min="3328" max="3328" width="10.5546875" style="4" customWidth="1"/>
    <col min="3329" max="3329" width="11.5546875" style="4" customWidth="1"/>
    <col min="3330" max="3567" width="7.5546875" style="4"/>
    <col min="3568" max="3568" width="6.5546875" style="4" customWidth="1"/>
    <col min="3569" max="3569" width="7.5546875" style="4"/>
    <col min="3570" max="3570" width="7.44140625" style="4" customWidth="1"/>
    <col min="3571" max="3571" width="50.88671875" style="4" customWidth="1"/>
    <col min="3572" max="3572" width="12.88671875" style="4" customWidth="1"/>
    <col min="3573" max="3573" width="13" style="4" customWidth="1"/>
    <col min="3574" max="3574" width="14.44140625" style="4" customWidth="1"/>
    <col min="3575" max="3575" width="13.5546875" style="4" customWidth="1"/>
    <col min="3576" max="3576" width="12.109375" style="4" customWidth="1"/>
    <col min="3577" max="3577" width="11.88671875" style="4" customWidth="1"/>
    <col min="3578" max="3578" width="3.88671875" style="4" customWidth="1"/>
    <col min="3579" max="3579" width="11.88671875" style="4" customWidth="1"/>
    <col min="3580" max="3580" width="12.44140625" style="4" customWidth="1"/>
    <col min="3581" max="3581" width="12.109375" style="4" customWidth="1"/>
    <col min="3582" max="3582" width="12.44140625" style="4" customWidth="1"/>
    <col min="3583" max="3583" width="11" style="4" customWidth="1"/>
    <col min="3584" max="3584" width="10.5546875" style="4" customWidth="1"/>
    <col min="3585" max="3585" width="11.5546875" style="4" customWidth="1"/>
    <col min="3586" max="3823" width="7.5546875" style="4"/>
    <col min="3824" max="3824" width="6.5546875" style="4" customWidth="1"/>
    <col min="3825" max="3825" width="7.5546875" style="4"/>
    <col min="3826" max="3826" width="7.44140625" style="4" customWidth="1"/>
    <col min="3827" max="3827" width="50.88671875" style="4" customWidth="1"/>
    <col min="3828" max="3828" width="12.88671875" style="4" customWidth="1"/>
    <col min="3829" max="3829" width="13" style="4" customWidth="1"/>
    <col min="3830" max="3830" width="14.44140625" style="4" customWidth="1"/>
    <col min="3831" max="3831" width="13.5546875" style="4" customWidth="1"/>
    <col min="3832" max="3832" width="12.109375" style="4" customWidth="1"/>
    <col min="3833" max="3833" width="11.88671875" style="4" customWidth="1"/>
    <col min="3834" max="3834" width="3.88671875" style="4" customWidth="1"/>
    <col min="3835" max="3835" width="11.88671875" style="4" customWidth="1"/>
    <col min="3836" max="3836" width="12.44140625" style="4" customWidth="1"/>
    <col min="3837" max="3837" width="12.109375" style="4" customWidth="1"/>
    <col min="3838" max="3838" width="12.44140625" style="4" customWidth="1"/>
    <col min="3839" max="3839" width="11" style="4" customWidth="1"/>
    <col min="3840" max="3840" width="10.5546875" style="4" customWidth="1"/>
    <col min="3841" max="3841" width="11.5546875" style="4" customWidth="1"/>
    <col min="3842" max="4079" width="7.5546875" style="4"/>
    <col min="4080" max="4080" width="6.5546875" style="4" customWidth="1"/>
    <col min="4081" max="4081" width="7.5546875" style="4"/>
    <col min="4082" max="4082" width="7.44140625" style="4" customWidth="1"/>
    <col min="4083" max="4083" width="50.88671875" style="4" customWidth="1"/>
    <col min="4084" max="4084" width="12.88671875" style="4" customWidth="1"/>
    <col min="4085" max="4085" width="13" style="4" customWidth="1"/>
    <col min="4086" max="4086" width="14.44140625" style="4" customWidth="1"/>
    <col min="4087" max="4087" width="13.5546875" style="4" customWidth="1"/>
    <col min="4088" max="4088" width="12.109375" style="4" customWidth="1"/>
    <col min="4089" max="4089" width="11.88671875" style="4" customWidth="1"/>
    <col min="4090" max="4090" width="3.88671875" style="4" customWidth="1"/>
    <col min="4091" max="4091" width="11.88671875" style="4" customWidth="1"/>
    <col min="4092" max="4092" width="12.44140625" style="4" customWidth="1"/>
    <col min="4093" max="4093" width="12.109375" style="4" customWidth="1"/>
    <col min="4094" max="4094" width="12.44140625" style="4" customWidth="1"/>
    <col min="4095" max="4095" width="11" style="4" customWidth="1"/>
    <col min="4096" max="4096" width="10.5546875" style="4" customWidth="1"/>
    <col min="4097" max="4097" width="11.5546875" style="4" customWidth="1"/>
    <col min="4098" max="4335" width="7.5546875" style="4"/>
    <col min="4336" max="4336" width="6.5546875" style="4" customWidth="1"/>
    <col min="4337" max="4337" width="7.5546875" style="4"/>
    <col min="4338" max="4338" width="7.44140625" style="4" customWidth="1"/>
    <col min="4339" max="4339" width="50.88671875" style="4" customWidth="1"/>
    <col min="4340" max="4340" width="12.88671875" style="4" customWidth="1"/>
    <col min="4341" max="4341" width="13" style="4" customWidth="1"/>
    <col min="4342" max="4342" width="14.44140625" style="4" customWidth="1"/>
    <col min="4343" max="4343" width="13.5546875" style="4" customWidth="1"/>
    <col min="4344" max="4344" width="12.109375" style="4" customWidth="1"/>
    <col min="4345" max="4345" width="11.88671875" style="4" customWidth="1"/>
    <col min="4346" max="4346" width="3.88671875" style="4" customWidth="1"/>
    <col min="4347" max="4347" width="11.88671875" style="4" customWidth="1"/>
    <col min="4348" max="4348" width="12.44140625" style="4" customWidth="1"/>
    <col min="4349" max="4349" width="12.109375" style="4" customWidth="1"/>
    <col min="4350" max="4350" width="12.44140625" style="4" customWidth="1"/>
    <col min="4351" max="4351" width="11" style="4" customWidth="1"/>
    <col min="4352" max="4352" width="10.5546875" style="4" customWidth="1"/>
    <col min="4353" max="4353" width="11.5546875" style="4" customWidth="1"/>
    <col min="4354" max="4591" width="7.5546875" style="4"/>
    <col min="4592" max="4592" width="6.5546875" style="4" customWidth="1"/>
    <col min="4593" max="4593" width="7.5546875" style="4"/>
    <col min="4594" max="4594" width="7.44140625" style="4" customWidth="1"/>
    <col min="4595" max="4595" width="50.88671875" style="4" customWidth="1"/>
    <col min="4596" max="4596" width="12.88671875" style="4" customWidth="1"/>
    <col min="4597" max="4597" width="13" style="4" customWidth="1"/>
    <col min="4598" max="4598" width="14.44140625" style="4" customWidth="1"/>
    <col min="4599" max="4599" width="13.5546875" style="4" customWidth="1"/>
    <col min="4600" max="4600" width="12.109375" style="4" customWidth="1"/>
    <col min="4601" max="4601" width="11.88671875" style="4" customWidth="1"/>
    <col min="4602" max="4602" width="3.88671875" style="4" customWidth="1"/>
    <col min="4603" max="4603" width="11.88671875" style="4" customWidth="1"/>
    <col min="4604" max="4604" width="12.44140625" style="4" customWidth="1"/>
    <col min="4605" max="4605" width="12.109375" style="4" customWidth="1"/>
    <col min="4606" max="4606" width="12.44140625" style="4" customWidth="1"/>
    <col min="4607" max="4607" width="11" style="4" customWidth="1"/>
    <col min="4608" max="4608" width="10.5546875" style="4" customWidth="1"/>
    <col min="4609" max="4609" width="11.5546875" style="4" customWidth="1"/>
    <col min="4610" max="4847" width="7.5546875" style="4"/>
    <col min="4848" max="4848" width="6.5546875" style="4" customWidth="1"/>
    <col min="4849" max="4849" width="7.5546875" style="4"/>
    <col min="4850" max="4850" width="7.44140625" style="4" customWidth="1"/>
    <col min="4851" max="4851" width="50.88671875" style="4" customWidth="1"/>
    <col min="4852" max="4852" width="12.88671875" style="4" customWidth="1"/>
    <col min="4853" max="4853" width="13" style="4" customWidth="1"/>
    <col min="4854" max="4854" width="14.44140625" style="4" customWidth="1"/>
    <col min="4855" max="4855" width="13.5546875" style="4" customWidth="1"/>
    <col min="4856" max="4856" width="12.109375" style="4" customWidth="1"/>
    <col min="4857" max="4857" width="11.88671875" style="4" customWidth="1"/>
    <col min="4858" max="4858" width="3.88671875" style="4" customWidth="1"/>
    <col min="4859" max="4859" width="11.88671875" style="4" customWidth="1"/>
    <col min="4860" max="4860" width="12.44140625" style="4" customWidth="1"/>
    <col min="4861" max="4861" width="12.109375" style="4" customWidth="1"/>
    <col min="4862" max="4862" width="12.44140625" style="4" customWidth="1"/>
    <col min="4863" max="4863" width="11" style="4" customWidth="1"/>
    <col min="4864" max="4864" width="10.5546875" style="4" customWidth="1"/>
    <col min="4865" max="4865" width="11.5546875" style="4" customWidth="1"/>
    <col min="4866" max="5103" width="7.5546875" style="4"/>
    <col min="5104" max="5104" width="6.5546875" style="4" customWidth="1"/>
    <col min="5105" max="5105" width="7.5546875" style="4"/>
    <col min="5106" max="5106" width="7.44140625" style="4" customWidth="1"/>
    <col min="5107" max="5107" width="50.88671875" style="4" customWidth="1"/>
    <col min="5108" max="5108" width="12.88671875" style="4" customWidth="1"/>
    <col min="5109" max="5109" width="13" style="4" customWidth="1"/>
    <col min="5110" max="5110" width="14.44140625" style="4" customWidth="1"/>
    <col min="5111" max="5111" width="13.5546875" style="4" customWidth="1"/>
    <col min="5112" max="5112" width="12.109375" style="4" customWidth="1"/>
    <col min="5113" max="5113" width="11.88671875" style="4" customWidth="1"/>
    <col min="5114" max="5114" width="3.88671875" style="4" customWidth="1"/>
    <col min="5115" max="5115" width="11.88671875" style="4" customWidth="1"/>
    <col min="5116" max="5116" width="12.44140625" style="4" customWidth="1"/>
    <col min="5117" max="5117" width="12.109375" style="4" customWidth="1"/>
    <col min="5118" max="5118" width="12.44140625" style="4" customWidth="1"/>
    <col min="5119" max="5119" width="11" style="4" customWidth="1"/>
    <col min="5120" max="5120" width="10.5546875" style="4" customWidth="1"/>
    <col min="5121" max="5121" width="11.5546875" style="4" customWidth="1"/>
    <col min="5122" max="5359" width="7.5546875" style="4"/>
    <col min="5360" max="5360" width="6.5546875" style="4" customWidth="1"/>
    <col min="5361" max="5361" width="7.5546875" style="4"/>
    <col min="5362" max="5362" width="7.44140625" style="4" customWidth="1"/>
    <col min="5363" max="5363" width="50.88671875" style="4" customWidth="1"/>
    <col min="5364" max="5364" width="12.88671875" style="4" customWidth="1"/>
    <col min="5365" max="5365" width="13" style="4" customWidth="1"/>
    <col min="5366" max="5366" width="14.44140625" style="4" customWidth="1"/>
    <col min="5367" max="5367" width="13.5546875" style="4" customWidth="1"/>
    <col min="5368" max="5368" width="12.109375" style="4" customWidth="1"/>
    <col min="5369" max="5369" width="11.88671875" style="4" customWidth="1"/>
    <col min="5370" max="5370" width="3.88671875" style="4" customWidth="1"/>
    <col min="5371" max="5371" width="11.88671875" style="4" customWidth="1"/>
    <col min="5372" max="5372" width="12.44140625" style="4" customWidth="1"/>
    <col min="5373" max="5373" width="12.109375" style="4" customWidth="1"/>
    <col min="5374" max="5374" width="12.44140625" style="4" customWidth="1"/>
    <col min="5375" max="5375" width="11" style="4" customWidth="1"/>
    <col min="5376" max="5376" width="10.5546875" style="4" customWidth="1"/>
    <col min="5377" max="5377" width="11.5546875" style="4" customWidth="1"/>
    <col min="5378" max="5615" width="7.5546875" style="4"/>
    <col min="5616" max="5616" width="6.5546875" style="4" customWidth="1"/>
    <col min="5617" max="5617" width="7.5546875" style="4"/>
    <col min="5618" max="5618" width="7.44140625" style="4" customWidth="1"/>
    <col min="5619" max="5619" width="50.88671875" style="4" customWidth="1"/>
    <col min="5620" max="5620" width="12.88671875" style="4" customWidth="1"/>
    <col min="5621" max="5621" width="13" style="4" customWidth="1"/>
    <col min="5622" max="5622" width="14.44140625" style="4" customWidth="1"/>
    <col min="5623" max="5623" width="13.5546875" style="4" customWidth="1"/>
    <col min="5624" max="5624" width="12.109375" style="4" customWidth="1"/>
    <col min="5625" max="5625" width="11.88671875" style="4" customWidth="1"/>
    <col min="5626" max="5626" width="3.88671875" style="4" customWidth="1"/>
    <col min="5627" max="5627" width="11.88671875" style="4" customWidth="1"/>
    <col min="5628" max="5628" width="12.44140625" style="4" customWidth="1"/>
    <col min="5629" max="5629" width="12.109375" style="4" customWidth="1"/>
    <col min="5630" max="5630" width="12.44140625" style="4" customWidth="1"/>
    <col min="5631" max="5631" width="11" style="4" customWidth="1"/>
    <col min="5632" max="5632" width="10.5546875" style="4" customWidth="1"/>
    <col min="5633" max="5633" width="11.5546875" style="4" customWidth="1"/>
    <col min="5634" max="5871" width="7.5546875" style="4"/>
    <col min="5872" max="5872" width="6.5546875" style="4" customWidth="1"/>
    <col min="5873" max="5873" width="7.5546875" style="4"/>
    <col min="5874" max="5874" width="7.44140625" style="4" customWidth="1"/>
    <col min="5875" max="5875" width="50.88671875" style="4" customWidth="1"/>
    <col min="5876" max="5876" width="12.88671875" style="4" customWidth="1"/>
    <col min="5877" max="5877" width="13" style="4" customWidth="1"/>
    <col min="5878" max="5878" width="14.44140625" style="4" customWidth="1"/>
    <col min="5879" max="5879" width="13.5546875" style="4" customWidth="1"/>
    <col min="5880" max="5880" width="12.109375" style="4" customWidth="1"/>
    <col min="5881" max="5881" width="11.88671875" style="4" customWidth="1"/>
    <col min="5882" max="5882" width="3.88671875" style="4" customWidth="1"/>
    <col min="5883" max="5883" width="11.88671875" style="4" customWidth="1"/>
    <col min="5884" max="5884" width="12.44140625" style="4" customWidth="1"/>
    <col min="5885" max="5885" width="12.109375" style="4" customWidth="1"/>
    <col min="5886" max="5886" width="12.44140625" style="4" customWidth="1"/>
    <col min="5887" max="5887" width="11" style="4" customWidth="1"/>
    <col min="5888" max="5888" width="10.5546875" style="4" customWidth="1"/>
    <col min="5889" max="5889" width="11.5546875" style="4" customWidth="1"/>
    <col min="5890" max="6127" width="7.5546875" style="4"/>
    <col min="6128" max="6128" width="6.5546875" style="4" customWidth="1"/>
    <col min="6129" max="6129" width="7.5546875" style="4"/>
    <col min="6130" max="6130" width="7.44140625" style="4" customWidth="1"/>
    <col min="6131" max="6131" width="50.88671875" style="4" customWidth="1"/>
    <col min="6132" max="6132" width="12.88671875" style="4" customWidth="1"/>
    <col min="6133" max="6133" width="13" style="4" customWidth="1"/>
    <col min="6134" max="6134" width="14.44140625" style="4" customWidth="1"/>
    <col min="6135" max="6135" width="13.5546875" style="4" customWidth="1"/>
    <col min="6136" max="6136" width="12.109375" style="4" customWidth="1"/>
    <col min="6137" max="6137" width="11.88671875" style="4" customWidth="1"/>
    <col min="6138" max="6138" width="3.88671875" style="4" customWidth="1"/>
    <col min="6139" max="6139" width="11.88671875" style="4" customWidth="1"/>
    <col min="6140" max="6140" width="12.44140625" style="4" customWidth="1"/>
    <col min="6141" max="6141" width="12.109375" style="4" customWidth="1"/>
    <col min="6142" max="6142" width="12.44140625" style="4" customWidth="1"/>
    <col min="6143" max="6143" width="11" style="4" customWidth="1"/>
    <col min="6144" max="6144" width="10.5546875" style="4" customWidth="1"/>
    <col min="6145" max="6145" width="11.5546875" style="4" customWidth="1"/>
    <col min="6146" max="6383" width="7.5546875" style="4"/>
    <col min="6384" max="6384" width="6.5546875" style="4" customWidth="1"/>
    <col min="6385" max="6385" width="7.5546875" style="4"/>
    <col min="6386" max="6386" width="7.44140625" style="4" customWidth="1"/>
    <col min="6387" max="6387" width="50.88671875" style="4" customWidth="1"/>
    <col min="6388" max="6388" width="12.88671875" style="4" customWidth="1"/>
    <col min="6389" max="6389" width="13" style="4" customWidth="1"/>
    <col min="6390" max="6390" width="14.44140625" style="4" customWidth="1"/>
    <col min="6391" max="6391" width="13.5546875" style="4" customWidth="1"/>
    <col min="6392" max="6392" width="12.109375" style="4" customWidth="1"/>
    <col min="6393" max="6393" width="11.88671875" style="4" customWidth="1"/>
    <col min="6394" max="6394" width="3.88671875" style="4" customWidth="1"/>
    <col min="6395" max="6395" width="11.88671875" style="4" customWidth="1"/>
    <col min="6396" max="6396" width="12.44140625" style="4" customWidth="1"/>
    <col min="6397" max="6397" width="12.109375" style="4" customWidth="1"/>
    <col min="6398" max="6398" width="12.44140625" style="4" customWidth="1"/>
    <col min="6399" max="6399" width="11" style="4" customWidth="1"/>
    <col min="6400" max="6400" width="10.5546875" style="4" customWidth="1"/>
    <col min="6401" max="6401" width="11.5546875" style="4" customWidth="1"/>
    <col min="6402" max="6639" width="7.5546875" style="4"/>
    <col min="6640" max="6640" width="6.5546875" style="4" customWidth="1"/>
    <col min="6641" max="6641" width="7.5546875" style="4"/>
    <col min="6642" max="6642" width="7.44140625" style="4" customWidth="1"/>
    <col min="6643" max="6643" width="50.88671875" style="4" customWidth="1"/>
    <col min="6644" max="6644" width="12.88671875" style="4" customWidth="1"/>
    <col min="6645" max="6645" width="13" style="4" customWidth="1"/>
    <col min="6646" max="6646" width="14.44140625" style="4" customWidth="1"/>
    <col min="6647" max="6647" width="13.5546875" style="4" customWidth="1"/>
    <col min="6648" max="6648" width="12.109375" style="4" customWidth="1"/>
    <col min="6649" max="6649" width="11.88671875" style="4" customWidth="1"/>
    <col min="6650" max="6650" width="3.88671875" style="4" customWidth="1"/>
    <col min="6651" max="6651" width="11.88671875" style="4" customWidth="1"/>
    <col min="6652" max="6652" width="12.44140625" style="4" customWidth="1"/>
    <col min="6653" max="6653" width="12.109375" style="4" customWidth="1"/>
    <col min="6654" max="6654" width="12.44140625" style="4" customWidth="1"/>
    <col min="6655" max="6655" width="11" style="4" customWidth="1"/>
    <col min="6656" max="6656" width="10.5546875" style="4" customWidth="1"/>
    <col min="6657" max="6657" width="11.5546875" style="4" customWidth="1"/>
    <col min="6658" max="6895" width="7.5546875" style="4"/>
    <col min="6896" max="6896" width="6.5546875" style="4" customWidth="1"/>
    <col min="6897" max="6897" width="7.5546875" style="4"/>
    <col min="6898" max="6898" width="7.44140625" style="4" customWidth="1"/>
    <col min="6899" max="6899" width="50.88671875" style="4" customWidth="1"/>
    <col min="6900" max="6900" width="12.88671875" style="4" customWidth="1"/>
    <col min="6901" max="6901" width="13" style="4" customWidth="1"/>
    <col min="6902" max="6902" width="14.44140625" style="4" customWidth="1"/>
    <col min="6903" max="6903" width="13.5546875" style="4" customWidth="1"/>
    <col min="6904" max="6904" width="12.109375" style="4" customWidth="1"/>
    <col min="6905" max="6905" width="11.88671875" style="4" customWidth="1"/>
    <col min="6906" max="6906" width="3.88671875" style="4" customWidth="1"/>
    <col min="6907" max="6907" width="11.88671875" style="4" customWidth="1"/>
    <col min="6908" max="6908" width="12.44140625" style="4" customWidth="1"/>
    <col min="6909" max="6909" width="12.109375" style="4" customWidth="1"/>
    <col min="6910" max="6910" width="12.44140625" style="4" customWidth="1"/>
    <col min="6911" max="6911" width="11" style="4" customWidth="1"/>
    <col min="6912" max="6912" width="10.5546875" style="4" customWidth="1"/>
    <col min="6913" max="6913" width="11.5546875" style="4" customWidth="1"/>
    <col min="6914" max="7151" width="7.5546875" style="4"/>
    <col min="7152" max="7152" width="6.5546875" style="4" customWidth="1"/>
    <col min="7153" max="7153" width="7.5546875" style="4"/>
    <col min="7154" max="7154" width="7.44140625" style="4" customWidth="1"/>
    <col min="7155" max="7155" width="50.88671875" style="4" customWidth="1"/>
    <col min="7156" max="7156" width="12.88671875" style="4" customWidth="1"/>
    <col min="7157" max="7157" width="13" style="4" customWidth="1"/>
    <col min="7158" max="7158" width="14.44140625" style="4" customWidth="1"/>
    <col min="7159" max="7159" width="13.5546875" style="4" customWidth="1"/>
    <col min="7160" max="7160" width="12.109375" style="4" customWidth="1"/>
    <col min="7161" max="7161" width="11.88671875" style="4" customWidth="1"/>
    <col min="7162" max="7162" width="3.88671875" style="4" customWidth="1"/>
    <col min="7163" max="7163" width="11.88671875" style="4" customWidth="1"/>
    <col min="7164" max="7164" width="12.44140625" style="4" customWidth="1"/>
    <col min="7165" max="7165" width="12.109375" style="4" customWidth="1"/>
    <col min="7166" max="7166" width="12.44140625" style="4" customWidth="1"/>
    <col min="7167" max="7167" width="11" style="4" customWidth="1"/>
    <col min="7168" max="7168" width="10.5546875" style="4" customWidth="1"/>
    <col min="7169" max="7169" width="11.5546875" style="4" customWidth="1"/>
    <col min="7170" max="7407" width="7.5546875" style="4"/>
    <col min="7408" max="7408" width="6.5546875" style="4" customWidth="1"/>
    <col min="7409" max="7409" width="7.5546875" style="4"/>
    <col min="7410" max="7410" width="7.44140625" style="4" customWidth="1"/>
    <col min="7411" max="7411" width="50.88671875" style="4" customWidth="1"/>
    <col min="7412" max="7412" width="12.88671875" style="4" customWidth="1"/>
    <col min="7413" max="7413" width="13" style="4" customWidth="1"/>
    <col min="7414" max="7414" width="14.44140625" style="4" customWidth="1"/>
    <col min="7415" max="7415" width="13.5546875" style="4" customWidth="1"/>
    <col min="7416" max="7416" width="12.109375" style="4" customWidth="1"/>
    <col min="7417" max="7417" width="11.88671875" style="4" customWidth="1"/>
    <col min="7418" max="7418" width="3.88671875" style="4" customWidth="1"/>
    <col min="7419" max="7419" width="11.88671875" style="4" customWidth="1"/>
    <col min="7420" max="7420" width="12.44140625" style="4" customWidth="1"/>
    <col min="7421" max="7421" width="12.109375" style="4" customWidth="1"/>
    <col min="7422" max="7422" width="12.44140625" style="4" customWidth="1"/>
    <col min="7423" max="7423" width="11" style="4" customWidth="1"/>
    <col min="7424" max="7424" width="10.5546875" style="4" customWidth="1"/>
    <col min="7425" max="7425" width="11.5546875" style="4" customWidth="1"/>
    <col min="7426" max="7663" width="7.5546875" style="4"/>
    <col min="7664" max="7664" width="6.5546875" style="4" customWidth="1"/>
    <col min="7665" max="7665" width="7.5546875" style="4"/>
    <col min="7666" max="7666" width="7.44140625" style="4" customWidth="1"/>
    <col min="7667" max="7667" width="50.88671875" style="4" customWidth="1"/>
    <col min="7668" max="7668" width="12.88671875" style="4" customWidth="1"/>
    <col min="7669" max="7669" width="13" style="4" customWidth="1"/>
    <col min="7670" max="7670" width="14.44140625" style="4" customWidth="1"/>
    <col min="7671" max="7671" width="13.5546875" style="4" customWidth="1"/>
    <col min="7672" max="7672" width="12.109375" style="4" customWidth="1"/>
    <col min="7673" max="7673" width="11.88671875" style="4" customWidth="1"/>
    <col min="7674" max="7674" width="3.88671875" style="4" customWidth="1"/>
    <col min="7675" max="7675" width="11.88671875" style="4" customWidth="1"/>
    <col min="7676" max="7676" width="12.44140625" style="4" customWidth="1"/>
    <col min="7677" max="7677" width="12.109375" style="4" customWidth="1"/>
    <col min="7678" max="7678" width="12.44140625" style="4" customWidth="1"/>
    <col min="7679" max="7679" width="11" style="4" customWidth="1"/>
    <col min="7680" max="7680" width="10.5546875" style="4" customWidth="1"/>
    <col min="7681" max="7681" width="11.5546875" style="4" customWidth="1"/>
    <col min="7682" max="7919" width="7.5546875" style="4"/>
    <col min="7920" max="7920" width="6.5546875" style="4" customWidth="1"/>
    <col min="7921" max="7921" width="7.5546875" style="4"/>
    <col min="7922" max="7922" width="7.44140625" style="4" customWidth="1"/>
    <col min="7923" max="7923" width="50.88671875" style="4" customWidth="1"/>
    <col min="7924" max="7924" width="12.88671875" style="4" customWidth="1"/>
    <col min="7925" max="7925" width="13" style="4" customWidth="1"/>
    <col min="7926" max="7926" width="14.44140625" style="4" customWidth="1"/>
    <col min="7927" max="7927" width="13.5546875" style="4" customWidth="1"/>
    <col min="7928" max="7928" width="12.109375" style="4" customWidth="1"/>
    <col min="7929" max="7929" width="11.88671875" style="4" customWidth="1"/>
    <col min="7930" max="7930" width="3.88671875" style="4" customWidth="1"/>
    <col min="7931" max="7931" width="11.88671875" style="4" customWidth="1"/>
    <col min="7932" max="7932" width="12.44140625" style="4" customWidth="1"/>
    <col min="7933" max="7933" width="12.109375" style="4" customWidth="1"/>
    <col min="7934" max="7934" width="12.44140625" style="4" customWidth="1"/>
    <col min="7935" max="7935" width="11" style="4" customWidth="1"/>
    <col min="7936" max="7936" width="10.5546875" style="4" customWidth="1"/>
    <col min="7937" max="7937" width="11.5546875" style="4" customWidth="1"/>
    <col min="7938" max="8175" width="7.5546875" style="4"/>
    <col min="8176" max="8176" width="6.5546875" style="4" customWidth="1"/>
    <col min="8177" max="8177" width="7.5546875" style="4"/>
    <col min="8178" max="8178" width="7.44140625" style="4" customWidth="1"/>
    <col min="8179" max="8179" width="50.88671875" style="4" customWidth="1"/>
    <col min="8180" max="8180" width="12.88671875" style="4" customWidth="1"/>
    <col min="8181" max="8181" width="13" style="4" customWidth="1"/>
    <col min="8182" max="8182" width="14.44140625" style="4" customWidth="1"/>
    <col min="8183" max="8183" width="13.5546875" style="4" customWidth="1"/>
    <col min="8184" max="8184" width="12.109375" style="4" customWidth="1"/>
    <col min="8185" max="8185" width="11.88671875" style="4" customWidth="1"/>
    <col min="8186" max="8186" width="3.88671875" style="4" customWidth="1"/>
    <col min="8187" max="8187" width="11.88671875" style="4" customWidth="1"/>
    <col min="8188" max="8188" width="12.44140625" style="4" customWidth="1"/>
    <col min="8189" max="8189" width="12.109375" style="4" customWidth="1"/>
    <col min="8190" max="8190" width="12.44140625" style="4" customWidth="1"/>
    <col min="8191" max="8191" width="11" style="4" customWidth="1"/>
    <col min="8192" max="8192" width="10.5546875" style="4" customWidth="1"/>
    <col min="8193" max="8193" width="11.5546875" style="4" customWidth="1"/>
    <col min="8194" max="8431" width="7.5546875" style="4"/>
    <col min="8432" max="8432" width="6.5546875" style="4" customWidth="1"/>
    <col min="8433" max="8433" width="7.5546875" style="4"/>
    <col min="8434" max="8434" width="7.44140625" style="4" customWidth="1"/>
    <col min="8435" max="8435" width="50.88671875" style="4" customWidth="1"/>
    <col min="8436" max="8436" width="12.88671875" style="4" customWidth="1"/>
    <col min="8437" max="8437" width="13" style="4" customWidth="1"/>
    <col min="8438" max="8438" width="14.44140625" style="4" customWidth="1"/>
    <col min="8439" max="8439" width="13.5546875" style="4" customWidth="1"/>
    <col min="8440" max="8440" width="12.109375" style="4" customWidth="1"/>
    <col min="8441" max="8441" width="11.88671875" style="4" customWidth="1"/>
    <col min="8442" max="8442" width="3.88671875" style="4" customWidth="1"/>
    <col min="8443" max="8443" width="11.88671875" style="4" customWidth="1"/>
    <col min="8444" max="8444" width="12.44140625" style="4" customWidth="1"/>
    <col min="8445" max="8445" width="12.109375" style="4" customWidth="1"/>
    <col min="8446" max="8446" width="12.44140625" style="4" customWidth="1"/>
    <col min="8447" max="8447" width="11" style="4" customWidth="1"/>
    <col min="8448" max="8448" width="10.5546875" style="4" customWidth="1"/>
    <col min="8449" max="8449" width="11.5546875" style="4" customWidth="1"/>
    <col min="8450" max="8687" width="7.5546875" style="4"/>
    <col min="8688" max="8688" width="6.5546875" style="4" customWidth="1"/>
    <col min="8689" max="8689" width="7.5546875" style="4"/>
    <col min="8690" max="8690" width="7.44140625" style="4" customWidth="1"/>
    <col min="8691" max="8691" width="50.88671875" style="4" customWidth="1"/>
    <col min="8692" max="8692" width="12.88671875" style="4" customWidth="1"/>
    <col min="8693" max="8693" width="13" style="4" customWidth="1"/>
    <col min="8694" max="8694" width="14.44140625" style="4" customWidth="1"/>
    <col min="8695" max="8695" width="13.5546875" style="4" customWidth="1"/>
    <col min="8696" max="8696" width="12.109375" style="4" customWidth="1"/>
    <col min="8697" max="8697" width="11.88671875" style="4" customWidth="1"/>
    <col min="8698" max="8698" width="3.88671875" style="4" customWidth="1"/>
    <col min="8699" max="8699" width="11.88671875" style="4" customWidth="1"/>
    <col min="8700" max="8700" width="12.44140625" style="4" customWidth="1"/>
    <col min="8701" max="8701" width="12.109375" style="4" customWidth="1"/>
    <col min="8702" max="8702" width="12.44140625" style="4" customWidth="1"/>
    <col min="8703" max="8703" width="11" style="4" customWidth="1"/>
    <col min="8704" max="8704" width="10.5546875" style="4" customWidth="1"/>
    <col min="8705" max="8705" width="11.5546875" style="4" customWidth="1"/>
    <col min="8706" max="8943" width="7.5546875" style="4"/>
    <col min="8944" max="8944" width="6.5546875" style="4" customWidth="1"/>
    <col min="8945" max="8945" width="7.5546875" style="4"/>
    <col min="8946" max="8946" width="7.44140625" style="4" customWidth="1"/>
    <col min="8947" max="8947" width="50.88671875" style="4" customWidth="1"/>
    <col min="8948" max="8948" width="12.88671875" style="4" customWidth="1"/>
    <col min="8949" max="8949" width="13" style="4" customWidth="1"/>
    <col min="8950" max="8950" width="14.44140625" style="4" customWidth="1"/>
    <col min="8951" max="8951" width="13.5546875" style="4" customWidth="1"/>
    <col min="8952" max="8952" width="12.109375" style="4" customWidth="1"/>
    <col min="8953" max="8953" width="11.88671875" style="4" customWidth="1"/>
    <col min="8954" max="8954" width="3.88671875" style="4" customWidth="1"/>
    <col min="8955" max="8955" width="11.88671875" style="4" customWidth="1"/>
    <col min="8956" max="8956" width="12.44140625" style="4" customWidth="1"/>
    <col min="8957" max="8957" width="12.109375" style="4" customWidth="1"/>
    <col min="8958" max="8958" width="12.44140625" style="4" customWidth="1"/>
    <col min="8959" max="8959" width="11" style="4" customWidth="1"/>
    <col min="8960" max="8960" width="10.5546875" style="4" customWidth="1"/>
    <col min="8961" max="8961" width="11.5546875" style="4" customWidth="1"/>
    <col min="8962" max="9199" width="7.5546875" style="4"/>
    <col min="9200" max="9200" width="6.5546875" style="4" customWidth="1"/>
    <col min="9201" max="9201" width="7.5546875" style="4"/>
    <col min="9202" max="9202" width="7.44140625" style="4" customWidth="1"/>
    <col min="9203" max="9203" width="50.88671875" style="4" customWidth="1"/>
    <col min="9204" max="9204" width="12.88671875" style="4" customWidth="1"/>
    <col min="9205" max="9205" width="13" style="4" customWidth="1"/>
    <col min="9206" max="9206" width="14.44140625" style="4" customWidth="1"/>
    <col min="9207" max="9207" width="13.5546875" style="4" customWidth="1"/>
    <col min="9208" max="9208" width="12.109375" style="4" customWidth="1"/>
    <col min="9209" max="9209" width="11.88671875" style="4" customWidth="1"/>
    <col min="9210" max="9210" width="3.88671875" style="4" customWidth="1"/>
    <col min="9211" max="9211" width="11.88671875" style="4" customWidth="1"/>
    <col min="9212" max="9212" width="12.44140625" style="4" customWidth="1"/>
    <col min="9213" max="9213" width="12.109375" style="4" customWidth="1"/>
    <col min="9214" max="9214" width="12.44140625" style="4" customWidth="1"/>
    <col min="9215" max="9215" width="11" style="4" customWidth="1"/>
    <col min="9216" max="9216" width="10.5546875" style="4" customWidth="1"/>
    <col min="9217" max="9217" width="11.5546875" style="4" customWidth="1"/>
    <col min="9218" max="9455" width="7.5546875" style="4"/>
    <col min="9456" max="9456" width="6.5546875" style="4" customWidth="1"/>
    <col min="9457" max="9457" width="7.5546875" style="4"/>
    <col min="9458" max="9458" width="7.44140625" style="4" customWidth="1"/>
    <col min="9459" max="9459" width="50.88671875" style="4" customWidth="1"/>
    <col min="9460" max="9460" width="12.88671875" style="4" customWidth="1"/>
    <col min="9461" max="9461" width="13" style="4" customWidth="1"/>
    <col min="9462" max="9462" width="14.44140625" style="4" customWidth="1"/>
    <col min="9463" max="9463" width="13.5546875" style="4" customWidth="1"/>
    <col min="9464" max="9464" width="12.109375" style="4" customWidth="1"/>
    <col min="9465" max="9465" width="11.88671875" style="4" customWidth="1"/>
    <col min="9466" max="9466" width="3.88671875" style="4" customWidth="1"/>
    <col min="9467" max="9467" width="11.88671875" style="4" customWidth="1"/>
    <col min="9468" max="9468" width="12.44140625" style="4" customWidth="1"/>
    <col min="9469" max="9469" width="12.109375" style="4" customWidth="1"/>
    <col min="9470" max="9470" width="12.44140625" style="4" customWidth="1"/>
    <col min="9471" max="9471" width="11" style="4" customWidth="1"/>
    <col min="9472" max="9472" width="10.5546875" style="4" customWidth="1"/>
    <col min="9473" max="9473" width="11.5546875" style="4" customWidth="1"/>
    <col min="9474" max="9711" width="7.5546875" style="4"/>
    <col min="9712" max="9712" width="6.5546875" style="4" customWidth="1"/>
    <col min="9713" max="9713" width="7.5546875" style="4"/>
    <col min="9714" max="9714" width="7.44140625" style="4" customWidth="1"/>
    <col min="9715" max="9715" width="50.88671875" style="4" customWidth="1"/>
    <col min="9716" max="9716" width="12.88671875" style="4" customWidth="1"/>
    <col min="9717" max="9717" width="13" style="4" customWidth="1"/>
    <col min="9718" max="9718" width="14.44140625" style="4" customWidth="1"/>
    <col min="9719" max="9719" width="13.5546875" style="4" customWidth="1"/>
    <col min="9720" max="9720" width="12.109375" style="4" customWidth="1"/>
    <col min="9721" max="9721" width="11.88671875" style="4" customWidth="1"/>
    <col min="9722" max="9722" width="3.88671875" style="4" customWidth="1"/>
    <col min="9723" max="9723" width="11.88671875" style="4" customWidth="1"/>
    <col min="9724" max="9724" width="12.44140625" style="4" customWidth="1"/>
    <col min="9725" max="9725" width="12.109375" style="4" customWidth="1"/>
    <col min="9726" max="9726" width="12.44140625" style="4" customWidth="1"/>
    <col min="9727" max="9727" width="11" style="4" customWidth="1"/>
    <col min="9728" max="9728" width="10.5546875" style="4" customWidth="1"/>
    <col min="9729" max="9729" width="11.5546875" style="4" customWidth="1"/>
    <col min="9730" max="9967" width="7.5546875" style="4"/>
    <col min="9968" max="9968" width="6.5546875" style="4" customWidth="1"/>
    <col min="9969" max="9969" width="7.5546875" style="4"/>
    <col min="9970" max="9970" width="7.44140625" style="4" customWidth="1"/>
    <col min="9971" max="9971" width="50.88671875" style="4" customWidth="1"/>
    <col min="9972" max="9972" width="12.88671875" style="4" customWidth="1"/>
    <col min="9973" max="9973" width="13" style="4" customWidth="1"/>
    <col min="9974" max="9974" width="14.44140625" style="4" customWidth="1"/>
    <col min="9975" max="9975" width="13.5546875" style="4" customWidth="1"/>
    <col min="9976" max="9976" width="12.109375" style="4" customWidth="1"/>
    <col min="9977" max="9977" width="11.88671875" style="4" customWidth="1"/>
    <col min="9978" max="9978" width="3.88671875" style="4" customWidth="1"/>
    <col min="9979" max="9979" width="11.88671875" style="4" customWidth="1"/>
    <col min="9980" max="9980" width="12.44140625" style="4" customWidth="1"/>
    <col min="9981" max="9981" width="12.109375" style="4" customWidth="1"/>
    <col min="9982" max="9982" width="12.44140625" style="4" customWidth="1"/>
    <col min="9983" max="9983" width="11" style="4" customWidth="1"/>
    <col min="9984" max="9984" width="10.5546875" style="4" customWidth="1"/>
    <col min="9985" max="9985" width="11.5546875" style="4" customWidth="1"/>
    <col min="9986" max="10223" width="7.5546875" style="4"/>
    <col min="10224" max="10224" width="6.5546875" style="4" customWidth="1"/>
    <col min="10225" max="10225" width="7.5546875" style="4"/>
    <col min="10226" max="10226" width="7.44140625" style="4" customWidth="1"/>
    <col min="10227" max="10227" width="50.88671875" style="4" customWidth="1"/>
    <col min="10228" max="10228" width="12.88671875" style="4" customWidth="1"/>
    <col min="10229" max="10229" width="13" style="4" customWidth="1"/>
    <col min="10230" max="10230" width="14.44140625" style="4" customWidth="1"/>
    <col min="10231" max="10231" width="13.5546875" style="4" customWidth="1"/>
    <col min="10232" max="10232" width="12.109375" style="4" customWidth="1"/>
    <col min="10233" max="10233" width="11.88671875" style="4" customWidth="1"/>
    <col min="10234" max="10234" width="3.88671875" style="4" customWidth="1"/>
    <col min="10235" max="10235" width="11.88671875" style="4" customWidth="1"/>
    <col min="10236" max="10236" width="12.44140625" style="4" customWidth="1"/>
    <col min="10237" max="10237" width="12.109375" style="4" customWidth="1"/>
    <col min="10238" max="10238" width="12.44140625" style="4" customWidth="1"/>
    <col min="10239" max="10239" width="11" style="4" customWidth="1"/>
    <col min="10240" max="10240" width="10.5546875" style="4" customWidth="1"/>
    <col min="10241" max="10241" width="11.5546875" style="4" customWidth="1"/>
    <col min="10242" max="10479" width="7.5546875" style="4"/>
    <col min="10480" max="10480" width="6.5546875" style="4" customWidth="1"/>
    <col min="10481" max="10481" width="7.5546875" style="4"/>
    <col min="10482" max="10482" width="7.44140625" style="4" customWidth="1"/>
    <col min="10483" max="10483" width="50.88671875" style="4" customWidth="1"/>
    <col min="10484" max="10484" width="12.88671875" style="4" customWidth="1"/>
    <col min="10485" max="10485" width="13" style="4" customWidth="1"/>
    <col min="10486" max="10486" width="14.44140625" style="4" customWidth="1"/>
    <col min="10487" max="10487" width="13.5546875" style="4" customWidth="1"/>
    <col min="10488" max="10488" width="12.109375" style="4" customWidth="1"/>
    <col min="10489" max="10489" width="11.88671875" style="4" customWidth="1"/>
    <col min="10490" max="10490" width="3.88671875" style="4" customWidth="1"/>
    <col min="10491" max="10491" width="11.88671875" style="4" customWidth="1"/>
    <col min="10492" max="10492" width="12.44140625" style="4" customWidth="1"/>
    <col min="10493" max="10493" width="12.109375" style="4" customWidth="1"/>
    <col min="10494" max="10494" width="12.44140625" style="4" customWidth="1"/>
    <col min="10495" max="10495" width="11" style="4" customWidth="1"/>
    <col min="10496" max="10496" width="10.5546875" style="4" customWidth="1"/>
    <col min="10497" max="10497" width="11.5546875" style="4" customWidth="1"/>
    <col min="10498" max="10735" width="7.5546875" style="4"/>
    <col min="10736" max="10736" width="6.5546875" style="4" customWidth="1"/>
    <col min="10737" max="10737" width="7.5546875" style="4"/>
    <col min="10738" max="10738" width="7.44140625" style="4" customWidth="1"/>
    <col min="10739" max="10739" width="50.88671875" style="4" customWidth="1"/>
    <col min="10740" max="10740" width="12.88671875" style="4" customWidth="1"/>
    <col min="10741" max="10741" width="13" style="4" customWidth="1"/>
    <col min="10742" max="10742" width="14.44140625" style="4" customWidth="1"/>
    <col min="10743" max="10743" width="13.5546875" style="4" customWidth="1"/>
    <col min="10744" max="10744" width="12.109375" style="4" customWidth="1"/>
    <col min="10745" max="10745" width="11.88671875" style="4" customWidth="1"/>
    <col min="10746" max="10746" width="3.88671875" style="4" customWidth="1"/>
    <col min="10747" max="10747" width="11.88671875" style="4" customWidth="1"/>
    <col min="10748" max="10748" width="12.44140625" style="4" customWidth="1"/>
    <col min="10749" max="10749" width="12.109375" style="4" customWidth="1"/>
    <col min="10750" max="10750" width="12.44140625" style="4" customWidth="1"/>
    <col min="10751" max="10751" width="11" style="4" customWidth="1"/>
    <col min="10752" max="10752" width="10.5546875" style="4" customWidth="1"/>
    <col min="10753" max="10753" width="11.5546875" style="4" customWidth="1"/>
    <col min="10754" max="10991" width="7.5546875" style="4"/>
    <col min="10992" max="10992" width="6.5546875" style="4" customWidth="1"/>
    <col min="10993" max="10993" width="7.5546875" style="4"/>
    <col min="10994" max="10994" width="7.44140625" style="4" customWidth="1"/>
    <col min="10995" max="10995" width="50.88671875" style="4" customWidth="1"/>
    <col min="10996" max="10996" width="12.88671875" style="4" customWidth="1"/>
    <col min="10997" max="10997" width="13" style="4" customWidth="1"/>
    <col min="10998" max="10998" width="14.44140625" style="4" customWidth="1"/>
    <col min="10999" max="10999" width="13.5546875" style="4" customWidth="1"/>
    <col min="11000" max="11000" width="12.109375" style="4" customWidth="1"/>
    <col min="11001" max="11001" width="11.88671875" style="4" customWidth="1"/>
    <col min="11002" max="11002" width="3.88671875" style="4" customWidth="1"/>
    <col min="11003" max="11003" width="11.88671875" style="4" customWidth="1"/>
    <col min="11004" max="11004" width="12.44140625" style="4" customWidth="1"/>
    <col min="11005" max="11005" width="12.109375" style="4" customWidth="1"/>
    <col min="11006" max="11006" width="12.44140625" style="4" customWidth="1"/>
    <col min="11007" max="11007" width="11" style="4" customWidth="1"/>
    <col min="11008" max="11008" width="10.5546875" style="4" customWidth="1"/>
    <col min="11009" max="11009" width="11.5546875" style="4" customWidth="1"/>
    <col min="11010" max="11247" width="7.5546875" style="4"/>
    <col min="11248" max="11248" width="6.5546875" style="4" customWidth="1"/>
    <col min="11249" max="11249" width="7.5546875" style="4"/>
    <col min="11250" max="11250" width="7.44140625" style="4" customWidth="1"/>
    <col min="11251" max="11251" width="50.88671875" style="4" customWidth="1"/>
    <col min="11252" max="11252" width="12.88671875" style="4" customWidth="1"/>
    <col min="11253" max="11253" width="13" style="4" customWidth="1"/>
    <col min="11254" max="11254" width="14.44140625" style="4" customWidth="1"/>
    <col min="11255" max="11255" width="13.5546875" style="4" customWidth="1"/>
    <col min="11256" max="11256" width="12.109375" style="4" customWidth="1"/>
    <col min="11257" max="11257" width="11.88671875" style="4" customWidth="1"/>
    <col min="11258" max="11258" width="3.88671875" style="4" customWidth="1"/>
    <col min="11259" max="11259" width="11.88671875" style="4" customWidth="1"/>
    <col min="11260" max="11260" width="12.44140625" style="4" customWidth="1"/>
    <col min="11261" max="11261" width="12.109375" style="4" customWidth="1"/>
    <col min="11262" max="11262" width="12.44140625" style="4" customWidth="1"/>
    <col min="11263" max="11263" width="11" style="4" customWidth="1"/>
    <col min="11264" max="11264" width="10.5546875" style="4" customWidth="1"/>
    <col min="11265" max="11265" width="11.5546875" style="4" customWidth="1"/>
    <col min="11266" max="11503" width="7.5546875" style="4"/>
    <col min="11504" max="11504" width="6.5546875" style="4" customWidth="1"/>
    <col min="11505" max="11505" width="7.5546875" style="4"/>
    <col min="11506" max="11506" width="7.44140625" style="4" customWidth="1"/>
    <col min="11507" max="11507" width="50.88671875" style="4" customWidth="1"/>
    <col min="11508" max="11508" width="12.88671875" style="4" customWidth="1"/>
    <col min="11509" max="11509" width="13" style="4" customWidth="1"/>
    <col min="11510" max="11510" width="14.44140625" style="4" customWidth="1"/>
    <col min="11511" max="11511" width="13.5546875" style="4" customWidth="1"/>
    <col min="11512" max="11512" width="12.109375" style="4" customWidth="1"/>
    <col min="11513" max="11513" width="11.88671875" style="4" customWidth="1"/>
    <col min="11514" max="11514" width="3.88671875" style="4" customWidth="1"/>
    <col min="11515" max="11515" width="11.88671875" style="4" customWidth="1"/>
    <col min="11516" max="11516" width="12.44140625" style="4" customWidth="1"/>
    <col min="11517" max="11517" width="12.109375" style="4" customWidth="1"/>
    <col min="11518" max="11518" width="12.44140625" style="4" customWidth="1"/>
    <col min="11519" max="11519" width="11" style="4" customWidth="1"/>
    <col min="11520" max="11520" width="10.5546875" style="4" customWidth="1"/>
    <col min="11521" max="11521" width="11.5546875" style="4" customWidth="1"/>
    <col min="11522" max="11759" width="7.5546875" style="4"/>
    <col min="11760" max="11760" width="6.5546875" style="4" customWidth="1"/>
    <col min="11761" max="11761" width="7.5546875" style="4"/>
    <col min="11762" max="11762" width="7.44140625" style="4" customWidth="1"/>
    <col min="11763" max="11763" width="50.88671875" style="4" customWidth="1"/>
    <col min="11764" max="11764" width="12.88671875" style="4" customWidth="1"/>
    <col min="11765" max="11765" width="13" style="4" customWidth="1"/>
    <col min="11766" max="11766" width="14.44140625" style="4" customWidth="1"/>
    <col min="11767" max="11767" width="13.5546875" style="4" customWidth="1"/>
    <col min="11768" max="11768" width="12.109375" style="4" customWidth="1"/>
    <col min="11769" max="11769" width="11.88671875" style="4" customWidth="1"/>
    <col min="11770" max="11770" width="3.88671875" style="4" customWidth="1"/>
    <col min="11771" max="11771" width="11.88671875" style="4" customWidth="1"/>
    <col min="11772" max="11772" width="12.44140625" style="4" customWidth="1"/>
    <col min="11773" max="11773" width="12.109375" style="4" customWidth="1"/>
    <col min="11774" max="11774" width="12.44140625" style="4" customWidth="1"/>
    <col min="11775" max="11775" width="11" style="4" customWidth="1"/>
    <col min="11776" max="11776" width="10.5546875" style="4" customWidth="1"/>
    <col min="11777" max="11777" width="11.5546875" style="4" customWidth="1"/>
    <col min="11778" max="12015" width="7.5546875" style="4"/>
    <col min="12016" max="12016" width="6.5546875" style="4" customWidth="1"/>
    <col min="12017" max="12017" width="7.5546875" style="4"/>
    <col min="12018" max="12018" width="7.44140625" style="4" customWidth="1"/>
    <col min="12019" max="12019" width="50.88671875" style="4" customWidth="1"/>
    <col min="12020" max="12020" width="12.88671875" style="4" customWidth="1"/>
    <col min="12021" max="12021" width="13" style="4" customWidth="1"/>
    <col min="12022" max="12022" width="14.44140625" style="4" customWidth="1"/>
    <col min="12023" max="12023" width="13.5546875" style="4" customWidth="1"/>
    <col min="12024" max="12024" width="12.109375" style="4" customWidth="1"/>
    <col min="12025" max="12025" width="11.88671875" style="4" customWidth="1"/>
    <col min="12026" max="12026" width="3.88671875" style="4" customWidth="1"/>
    <col min="12027" max="12027" width="11.88671875" style="4" customWidth="1"/>
    <col min="12028" max="12028" width="12.44140625" style="4" customWidth="1"/>
    <col min="12029" max="12029" width="12.109375" style="4" customWidth="1"/>
    <col min="12030" max="12030" width="12.44140625" style="4" customWidth="1"/>
    <col min="12031" max="12031" width="11" style="4" customWidth="1"/>
    <col min="12032" max="12032" width="10.5546875" style="4" customWidth="1"/>
    <col min="12033" max="12033" width="11.5546875" style="4" customWidth="1"/>
    <col min="12034" max="12271" width="7.5546875" style="4"/>
    <col min="12272" max="12272" width="6.5546875" style="4" customWidth="1"/>
    <col min="12273" max="12273" width="7.5546875" style="4"/>
    <col min="12274" max="12274" width="7.44140625" style="4" customWidth="1"/>
    <col min="12275" max="12275" width="50.88671875" style="4" customWidth="1"/>
    <col min="12276" max="12276" width="12.88671875" style="4" customWidth="1"/>
    <col min="12277" max="12277" width="13" style="4" customWidth="1"/>
    <col min="12278" max="12278" width="14.44140625" style="4" customWidth="1"/>
    <col min="12279" max="12279" width="13.5546875" style="4" customWidth="1"/>
    <col min="12280" max="12280" width="12.109375" style="4" customWidth="1"/>
    <col min="12281" max="12281" width="11.88671875" style="4" customWidth="1"/>
    <col min="12282" max="12282" width="3.88671875" style="4" customWidth="1"/>
    <col min="12283" max="12283" width="11.88671875" style="4" customWidth="1"/>
    <col min="12284" max="12284" width="12.44140625" style="4" customWidth="1"/>
    <col min="12285" max="12285" width="12.109375" style="4" customWidth="1"/>
    <col min="12286" max="12286" width="12.44140625" style="4" customWidth="1"/>
    <col min="12287" max="12287" width="11" style="4" customWidth="1"/>
    <col min="12288" max="12288" width="10.5546875" style="4" customWidth="1"/>
    <col min="12289" max="12289" width="11.5546875" style="4" customWidth="1"/>
    <col min="12290" max="12527" width="7.5546875" style="4"/>
    <col min="12528" max="12528" width="6.5546875" style="4" customWidth="1"/>
    <col min="12529" max="12529" width="7.5546875" style="4"/>
    <col min="12530" max="12530" width="7.44140625" style="4" customWidth="1"/>
    <col min="12531" max="12531" width="50.88671875" style="4" customWidth="1"/>
    <col min="12532" max="12532" width="12.88671875" style="4" customWidth="1"/>
    <col min="12533" max="12533" width="13" style="4" customWidth="1"/>
    <col min="12534" max="12534" width="14.44140625" style="4" customWidth="1"/>
    <col min="12535" max="12535" width="13.5546875" style="4" customWidth="1"/>
    <col min="12536" max="12536" width="12.109375" style="4" customWidth="1"/>
    <col min="12537" max="12537" width="11.88671875" style="4" customWidth="1"/>
    <col min="12538" max="12538" width="3.88671875" style="4" customWidth="1"/>
    <col min="12539" max="12539" width="11.88671875" style="4" customWidth="1"/>
    <col min="12540" max="12540" width="12.44140625" style="4" customWidth="1"/>
    <col min="12541" max="12541" width="12.109375" style="4" customWidth="1"/>
    <col min="12542" max="12542" width="12.44140625" style="4" customWidth="1"/>
    <col min="12543" max="12543" width="11" style="4" customWidth="1"/>
    <col min="12544" max="12544" width="10.5546875" style="4" customWidth="1"/>
    <col min="12545" max="12545" width="11.5546875" style="4" customWidth="1"/>
    <col min="12546" max="12783" width="7.5546875" style="4"/>
    <col min="12784" max="12784" width="6.5546875" style="4" customWidth="1"/>
    <col min="12785" max="12785" width="7.5546875" style="4"/>
    <col min="12786" max="12786" width="7.44140625" style="4" customWidth="1"/>
    <col min="12787" max="12787" width="50.88671875" style="4" customWidth="1"/>
    <col min="12788" max="12788" width="12.88671875" style="4" customWidth="1"/>
    <col min="12789" max="12789" width="13" style="4" customWidth="1"/>
    <col min="12790" max="12790" width="14.44140625" style="4" customWidth="1"/>
    <col min="12791" max="12791" width="13.5546875" style="4" customWidth="1"/>
    <col min="12792" max="12792" width="12.109375" style="4" customWidth="1"/>
    <col min="12793" max="12793" width="11.88671875" style="4" customWidth="1"/>
    <col min="12794" max="12794" width="3.88671875" style="4" customWidth="1"/>
    <col min="12795" max="12795" width="11.88671875" style="4" customWidth="1"/>
    <col min="12796" max="12796" width="12.44140625" style="4" customWidth="1"/>
    <col min="12797" max="12797" width="12.109375" style="4" customWidth="1"/>
    <col min="12798" max="12798" width="12.44140625" style="4" customWidth="1"/>
    <col min="12799" max="12799" width="11" style="4" customWidth="1"/>
    <col min="12800" max="12800" width="10.5546875" style="4" customWidth="1"/>
    <col min="12801" max="12801" width="11.5546875" style="4" customWidth="1"/>
    <col min="12802" max="13039" width="7.5546875" style="4"/>
    <col min="13040" max="13040" width="6.5546875" style="4" customWidth="1"/>
    <col min="13041" max="13041" width="7.5546875" style="4"/>
    <col min="13042" max="13042" width="7.44140625" style="4" customWidth="1"/>
    <col min="13043" max="13043" width="50.88671875" style="4" customWidth="1"/>
    <col min="13044" max="13044" width="12.88671875" style="4" customWidth="1"/>
    <col min="13045" max="13045" width="13" style="4" customWidth="1"/>
    <col min="13046" max="13046" width="14.44140625" style="4" customWidth="1"/>
    <col min="13047" max="13047" width="13.5546875" style="4" customWidth="1"/>
    <col min="13048" max="13048" width="12.109375" style="4" customWidth="1"/>
    <col min="13049" max="13049" width="11.88671875" style="4" customWidth="1"/>
    <col min="13050" max="13050" width="3.88671875" style="4" customWidth="1"/>
    <col min="13051" max="13051" width="11.88671875" style="4" customWidth="1"/>
    <col min="13052" max="13052" width="12.44140625" style="4" customWidth="1"/>
    <col min="13053" max="13053" width="12.109375" style="4" customWidth="1"/>
    <col min="13054" max="13054" width="12.44140625" style="4" customWidth="1"/>
    <col min="13055" max="13055" width="11" style="4" customWidth="1"/>
    <col min="13056" max="13056" width="10.5546875" style="4" customWidth="1"/>
    <col min="13057" max="13057" width="11.5546875" style="4" customWidth="1"/>
    <col min="13058" max="13295" width="7.5546875" style="4"/>
    <col min="13296" max="13296" width="6.5546875" style="4" customWidth="1"/>
    <col min="13297" max="13297" width="7.5546875" style="4"/>
    <col min="13298" max="13298" width="7.44140625" style="4" customWidth="1"/>
    <col min="13299" max="13299" width="50.88671875" style="4" customWidth="1"/>
    <col min="13300" max="13300" width="12.88671875" style="4" customWidth="1"/>
    <col min="13301" max="13301" width="13" style="4" customWidth="1"/>
    <col min="13302" max="13302" width="14.44140625" style="4" customWidth="1"/>
    <col min="13303" max="13303" width="13.5546875" style="4" customWidth="1"/>
    <col min="13304" max="13304" width="12.109375" style="4" customWidth="1"/>
    <col min="13305" max="13305" width="11.88671875" style="4" customWidth="1"/>
    <col min="13306" max="13306" width="3.88671875" style="4" customWidth="1"/>
    <col min="13307" max="13307" width="11.88671875" style="4" customWidth="1"/>
    <col min="13308" max="13308" width="12.44140625" style="4" customWidth="1"/>
    <col min="13309" max="13309" width="12.109375" style="4" customWidth="1"/>
    <col min="13310" max="13310" width="12.44140625" style="4" customWidth="1"/>
    <col min="13311" max="13311" width="11" style="4" customWidth="1"/>
    <col min="13312" max="13312" width="10.5546875" style="4" customWidth="1"/>
    <col min="13313" max="13313" width="11.5546875" style="4" customWidth="1"/>
    <col min="13314" max="13551" width="7.5546875" style="4"/>
    <col min="13552" max="13552" width="6.5546875" style="4" customWidth="1"/>
    <col min="13553" max="13553" width="7.5546875" style="4"/>
    <col min="13554" max="13554" width="7.44140625" style="4" customWidth="1"/>
    <col min="13555" max="13555" width="50.88671875" style="4" customWidth="1"/>
    <col min="13556" max="13556" width="12.88671875" style="4" customWidth="1"/>
    <col min="13557" max="13557" width="13" style="4" customWidth="1"/>
    <col min="13558" max="13558" width="14.44140625" style="4" customWidth="1"/>
    <col min="13559" max="13559" width="13.5546875" style="4" customWidth="1"/>
    <col min="13560" max="13560" width="12.109375" style="4" customWidth="1"/>
    <col min="13561" max="13561" width="11.88671875" style="4" customWidth="1"/>
    <col min="13562" max="13562" width="3.88671875" style="4" customWidth="1"/>
    <col min="13563" max="13563" width="11.88671875" style="4" customWidth="1"/>
    <col min="13564" max="13564" width="12.44140625" style="4" customWidth="1"/>
    <col min="13565" max="13565" width="12.109375" style="4" customWidth="1"/>
    <col min="13566" max="13566" width="12.44140625" style="4" customWidth="1"/>
    <col min="13567" max="13567" width="11" style="4" customWidth="1"/>
    <col min="13568" max="13568" width="10.5546875" style="4" customWidth="1"/>
    <col min="13569" max="13569" width="11.5546875" style="4" customWidth="1"/>
    <col min="13570" max="13807" width="7.5546875" style="4"/>
    <col min="13808" max="13808" width="6.5546875" style="4" customWidth="1"/>
    <col min="13809" max="13809" width="7.5546875" style="4"/>
    <col min="13810" max="13810" width="7.44140625" style="4" customWidth="1"/>
    <col min="13811" max="13811" width="50.88671875" style="4" customWidth="1"/>
    <col min="13812" max="13812" width="12.88671875" style="4" customWidth="1"/>
    <col min="13813" max="13813" width="13" style="4" customWidth="1"/>
    <col min="13814" max="13814" width="14.44140625" style="4" customWidth="1"/>
    <col min="13815" max="13815" width="13.5546875" style="4" customWidth="1"/>
    <col min="13816" max="13816" width="12.109375" style="4" customWidth="1"/>
    <col min="13817" max="13817" width="11.88671875" style="4" customWidth="1"/>
    <col min="13818" max="13818" width="3.88671875" style="4" customWidth="1"/>
    <col min="13819" max="13819" width="11.88671875" style="4" customWidth="1"/>
    <col min="13820" max="13820" width="12.44140625" style="4" customWidth="1"/>
    <col min="13821" max="13821" width="12.109375" style="4" customWidth="1"/>
    <col min="13822" max="13822" width="12.44140625" style="4" customWidth="1"/>
    <col min="13823" max="13823" width="11" style="4" customWidth="1"/>
    <col min="13824" max="13824" width="10.5546875" style="4" customWidth="1"/>
    <col min="13825" max="13825" width="11.5546875" style="4" customWidth="1"/>
    <col min="13826" max="14063" width="7.5546875" style="4"/>
    <col min="14064" max="14064" width="6.5546875" style="4" customWidth="1"/>
    <col min="14065" max="14065" width="7.5546875" style="4"/>
    <col min="14066" max="14066" width="7.44140625" style="4" customWidth="1"/>
    <col min="14067" max="14067" width="50.88671875" style="4" customWidth="1"/>
    <col min="14068" max="14068" width="12.88671875" style="4" customWidth="1"/>
    <col min="14069" max="14069" width="13" style="4" customWidth="1"/>
    <col min="14070" max="14070" width="14.44140625" style="4" customWidth="1"/>
    <col min="14071" max="14071" width="13.5546875" style="4" customWidth="1"/>
    <col min="14072" max="14072" width="12.109375" style="4" customWidth="1"/>
    <col min="14073" max="14073" width="11.88671875" style="4" customWidth="1"/>
    <col min="14074" max="14074" width="3.88671875" style="4" customWidth="1"/>
    <col min="14075" max="14075" width="11.88671875" style="4" customWidth="1"/>
    <col min="14076" max="14076" width="12.44140625" style="4" customWidth="1"/>
    <col min="14077" max="14077" width="12.109375" style="4" customWidth="1"/>
    <col min="14078" max="14078" width="12.44140625" style="4" customWidth="1"/>
    <col min="14079" max="14079" width="11" style="4" customWidth="1"/>
    <col min="14080" max="14080" width="10.5546875" style="4" customWidth="1"/>
    <col min="14081" max="14081" width="11.5546875" style="4" customWidth="1"/>
    <col min="14082" max="14319" width="7.5546875" style="4"/>
    <col min="14320" max="14320" width="6.5546875" style="4" customWidth="1"/>
    <col min="14321" max="14321" width="7.5546875" style="4"/>
    <col min="14322" max="14322" width="7.44140625" style="4" customWidth="1"/>
    <col min="14323" max="14323" width="50.88671875" style="4" customWidth="1"/>
    <col min="14324" max="14324" width="12.88671875" style="4" customWidth="1"/>
    <col min="14325" max="14325" width="13" style="4" customWidth="1"/>
    <col min="14326" max="14326" width="14.44140625" style="4" customWidth="1"/>
    <col min="14327" max="14327" width="13.5546875" style="4" customWidth="1"/>
    <col min="14328" max="14328" width="12.109375" style="4" customWidth="1"/>
    <col min="14329" max="14329" width="11.88671875" style="4" customWidth="1"/>
    <col min="14330" max="14330" width="3.88671875" style="4" customWidth="1"/>
    <col min="14331" max="14331" width="11.88671875" style="4" customWidth="1"/>
    <col min="14332" max="14332" width="12.44140625" style="4" customWidth="1"/>
    <col min="14333" max="14333" width="12.109375" style="4" customWidth="1"/>
    <col min="14334" max="14334" width="12.44140625" style="4" customWidth="1"/>
    <col min="14335" max="14335" width="11" style="4" customWidth="1"/>
    <col min="14336" max="14336" width="10.5546875" style="4" customWidth="1"/>
    <col min="14337" max="14337" width="11.5546875" style="4" customWidth="1"/>
    <col min="14338" max="14575" width="7.5546875" style="4"/>
    <col min="14576" max="14576" width="6.5546875" style="4" customWidth="1"/>
    <col min="14577" max="14577" width="7.5546875" style="4"/>
    <col min="14578" max="14578" width="7.44140625" style="4" customWidth="1"/>
    <col min="14579" max="14579" width="50.88671875" style="4" customWidth="1"/>
    <col min="14580" max="14580" width="12.88671875" style="4" customWidth="1"/>
    <col min="14581" max="14581" width="13" style="4" customWidth="1"/>
    <col min="14582" max="14582" width="14.44140625" style="4" customWidth="1"/>
    <col min="14583" max="14583" width="13.5546875" style="4" customWidth="1"/>
    <col min="14584" max="14584" width="12.109375" style="4" customWidth="1"/>
    <col min="14585" max="14585" width="11.88671875" style="4" customWidth="1"/>
    <col min="14586" max="14586" width="3.88671875" style="4" customWidth="1"/>
    <col min="14587" max="14587" width="11.88671875" style="4" customWidth="1"/>
    <col min="14588" max="14588" width="12.44140625" style="4" customWidth="1"/>
    <col min="14589" max="14589" width="12.109375" style="4" customWidth="1"/>
    <col min="14590" max="14590" width="12.44140625" style="4" customWidth="1"/>
    <col min="14591" max="14591" width="11" style="4" customWidth="1"/>
    <col min="14592" max="14592" width="10.5546875" style="4" customWidth="1"/>
    <col min="14593" max="14593" width="11.5546875" style="4" customWidth="1"/>
    <col min="14594" max="14831" width="7.5546875" style="4"/>
    <col min="14832" max="14832" width="6.5546875" style="4" customWidth="1"/>
    <col min="14833" max="14833" width="7.5546875" style="4"/>
    <col min="14834" max="14834" width="7.44140625" style="4" customWidth="1"/>
    <col min="14835" max="14835" width="50.88671875" style="4" customWidth="1"/>
    <col min="14836" max="14836" width="12.88671875" style="4" customWidth="1"/>
    <col min="14837" max="14837" width="13" style="4" customWidth="1"/>
    <col min="14838" max="14838" width="14.44140625" style="4" customWidth="1"/>
    <col min="14839" max="14839" width="13.5546875" style="4" customWidth="1"/>
    <col min="14840" max="14840" width="12.109375" style="4" customWidth="1"/>
    <col min="14841" max="14841" width="11.88671875" style="4" customWidth="1"/>
    <col min="14842" max="14842" width="3.88671875" style="4" customWidth="1"/>
    <col min="14843" max="14843" width="11.88671875" style="4" customWidth="1"/>
    <col min="14844" max="14844" width="12.44140625" style="4" customWidth="1"/>
    <col min="14845" max="14845" width="12.109375" style="4" customWidth="1"/>
    <col min="14846" max="14846" width="12.44140625" style="4" customWidth="1"/>
    <col min="14847" max="14847" width="11" style="4" customWidth="1"/>
    <col min="14848" max="14848" width="10.5546875" style="4" customWidth="1"/>
    <col min="14849" max="14849" width="11.5546875" style="4" customWidth="1"/>
    <col min="14850" max="15087" width="7.5546875" style="4"/>
    <col min="15088" max="15088" width="6.5546875" style="4" customWidth="1"/>
    <col min="15089" max="15089" width="7.5546875" style="4"/>
    <col min="15090" max="15090" width="7.44140625" style="4" customWidth="1"/>
    <col min="15091" max="15091" width="50.88671875" style="4" customWidth="1"/>
    <col min="15092" max="15092" width="12.88671875" style="4" customWidth="1"/>
    <col min="15093" max="15093" width="13" style="4" customWidth="1"/>
    <col min="15094" max="15094" width="14.44140625" style="4" customWidth="1"/>
    <col min="15095" max="15095" width="13.5546875" style="4" customWidth="1"/>
    <col min="15096" max="15096" width="12.109375" style="4" customWidth="1"/>
    <col min="15097" max="15097" width="11.88671875" style="4" customWidth="1"/>
    <col min="15098" max="15098" width="3.88671875" style="4" customWidth="1"/>
    <col min="15099" max="15099" width="11.88671875" style="4" customWidth="1"/>
    <col min="15100" max="15100" width="12.44140625" style="4" customWidth="1"/>
    <col min="15101" max="15101" width="12.109375" style="4" customWidth="1"/>
    <col min="15102" max="15102" width="12.44140625" style="4" customWidth="1"/>
    <col min="15103" max="15103" width="11" style="4" customWidth="1"/>
    <col min="15104" max="15104" width="10.5546875" style="4" customWidth="1"/>
    <col min="15105" max="15105" width="11.5546875" style="4" customWidth="1"/>
    <col min="15106" max="15343" width="7.5546875" style="4"/>
    <col min="15344" max="15344" width="6.5546875" style="4" customWidth="1"/>
    <col min="15345" max="15345" width="7.5546875" style="4"/>
    <col min="15346" max="15346" width="7.44140625" style="4" customWidth="1"/>
    <col min="15347" max="15347" width="50.88671875" style="4" customWidth="1"/>
    <col min="15348" max="15348" width="12.88671875" style="4" customWidth="1"/>
    <col min="15349" max="15349" width="13" style="4" customWidth="1"/>
    <col min="15350" max="15350" width="14.44140625" style="4" customWidth="1"/>
    <col min="15351" max="15351" width="13.5546875" style="4" customWidth="1"/>
    <col min="15352" max="15352" width="12.109375" style="4" customWidth="1"/>
    <col min="15353" max="15353" width="11.88671875" style="4" customWidth="1"/>
    <col min="15354" max="15354" width="3.88671875" style="4" customWidth="1"/>
    <col min="15355" max="15355" width="11.88671875" style="4" customWidth="1"/>
    <col min="15356" max="15356" width="12.44140625" style="4" customWidth="1"/>
    <col min="15357" max="15357" width="12.109375" style="4" customWidth="1"/>
    <col min="15358" max="15358" width="12.44140625" style="4" customWidth="1"/>
    <col min="15359" max="15359" width="11" style="4" customWidth="1"/>
    <col min="15360" max="15360" width="10.5546875" style="4" customWidth="1"/>
    <col min="15361" max="15361" width="11.5546875" style="4" customWidth="1"/>
    <col min="15362" max="15599" width="7.5546875" style="4"/>
    <col min="15600" max="15600" width="6.5546875" style="4" customWidth="1"/>
    <col min="15601" max="15601" width="7.5546875" style="4"/>
    <col min="15602" max="15602" width="7.44140625" style="4" customWidth="1"/>
    <col min="15603" max="15603" width="50.88671875" style="4" customWidth="1"/>
    <col min="15604" max="15604" width="12.88671875" style="4" customWidth="1"/>
    <col min="15605" max="15605" width="13" style="4" customWidth="1"/>
    <col min="15606" max="15606" width="14.44140625" style="4" customWidth="1"/>
    <col min="15607" max="15607" width="13.5546875" style="4" customWidth="1"/>
    <col min="15608" max="15608" width="12.109375" style="4" customWidth="1"/>
    <col min="15609" max="15609" width="11.88671875" style="4" customWidth="1"/>
    <col min="15610" max="15610" width="3.88671875" style="4" customWidth="1"/>
    <col min="15611" max="15611" width="11.88671875" style="4" customWidth="1"/>
    <col min="15612" max="15612" width="12.44140625" style="4" customWidth="1"/>
    <col min="15613" max="15613" width="12.109375" style="4" customWidth="1"/>
    <col min="15614" max="15614" width="12.44140625" style="4" customWidth="1"/>
    <col min="15615" max="15615" width="11" style="4" customWidth="1"/>
    <col min="15616" max="15616" width="10.5546875" style="4" customWidth="1"/>
    <col min="15617" max="15617" width="11.5546875" style="4" customWidth="1"/>
    <col min="15618" max="15855" width="7.5546875" style="4"/>
    <col min="15856" max="15856" width="6.5546875" style="4" customWidth="1"/>
    <col min="15857" max="15857" width="7.5546875" style="4"/>
    <col min="15858" max="15858" width="7.44140625" style="4" customWidth="1"/>
    <col min="15859" max="15859" width="50.88671875" style="4" customWidth="1"/>
    <col min="15860" max="15860" width="12.88671875" style="4" customWidth="1"/>
    <col min="15861" max="15861" width="13" style="4" customWidth="1"/>
    <col min="15862" max="15862" width="14.44140625" style="4" customWidth="1"/>
    <col min="15863" max="15863" width="13.5546875" style="4" customWidth="1"/>
    <col min="15864" max="15864" width="12.109375" style="4" customWidth="1"/>
    <col min="15865" max="15865" width="11.88671875" style="4" customWidth="1"/>
    <col min="15866" max="15866" width="3.88671875" style="4" customWidth="1"/>
    <col min="15867" max="15867" width="11.88671875" style="4" customWidth="1"/>
    <col min="15868" max="15868" width="12.44140625" style="4" customWidth="1"/>
    <col min="15869" max="15869" width="12.109375" style="4" customWidth="1"/>
    <col min="15870" max="15870" width="12.44140625" style="4" customWidth="1"/>
    <col min="15871" max="15871" width="11" style="4" customWidth="1"/>
    <col min="15872" max="15872" width="10.5546875" style="4" customWidth="1"/>
    <col min="15873" max="15873" width="11.5546875" style="4" customWidth="1"/>
    <col min="15874" max="16111" width="7.5546875" style="4"/>
    <col min="16112" max="16112" width="6.5546875" style="4" customWidth="1"/>
    <col min="16113" max="16113" width="7.5546875" style="4"/>
    <col min="16114" max="16114" width="7.44140625" style="4" customWidth="1"/>
    <col min="16115" max="16115" width="50.88671875" style="4" customWidth="1"/>
    <col min="16116" max="16116" width="12.88671875" style="4" customWidth="1"/>
    <col min="16117" max="16117" width="13" style="4" customWidth="1"/>
    <col min="16118" max="16118" width="14.44140625" style="4" customWidth="1"/>
    <col min="16119" max="16119" width="13.5546875" style="4" customWidth="1"/>
    <col min="16120" max="16120" width="12.109375" style="4" customWidth="1"/>
    <col min="16121" max="16121" width="11.88671875" style="4" customWidth="1"/>
    <col min="16122" max="16122" width="3.88671875" style="4" customWidth="1"/>
    <col min="16123" max="16123" width="11.88671875" style="4" customWidth="1"/>
    <col min="16124" max="16124" width="12.44140625" style="4" customWidth="1"/>
    <col min="16125" max="16125" width="12.109375" style="4" customWidth="1"/>
    <col min="16126" max="16126" width="12.44140625" style="4" customWidth="1"/>
    <col min="16127" max="16127" width="11" style="4" customWidth="1"/>
    <col min="16128" max="16128" width="10.5546875" style="4" customWidth="1"/>
    <col min="16129" max="16129" width="11.5546875" style="4" customWidth="1"/>
    <col min="16130" max="16384" width="7.5546875" style="4"/>
  </cols>
  <sheetData>
    <row r="1" spans="1:11" ht="15.6" customHeight="1">
      <c r="F1" s="48"/>
      <c r="G1" s="48" t="s">
        <v>14</v>
      </c>
      <c r="H1" s="55"/>
      <c r="J1" s="47"/>
      <c r="K1" s="47"/>
    </row>
    <row r="2" spans="1:11" ht="15.75" customHeight="1">
      <c r="F2" s="48"/>
      <c r="G2" s="515" t="s">
        <v>15</v>
      </c>
      <c r="H2" s="516"/>
      <c r="I2" s="516"/>
      <c r="J2" s="516"/>
      <c r="K2" s="516"/>
    </row>
    <row r="3" spans="1:11" ht="15.75" customHeight="1">
      <c r="F3" s="48"/>
      <c r="G3" s="515" t="s">
        <v>16</v>
      </c>
      <c r="H3" s="516"/>
      <c r="I3" s="516"/>
      <c r="J3" s="516"/>
      <c r="K3" s="516"/>
    </row>
    <row r="4" spans="1:11" ht="15.6" customHeight="1">
      <c r="F4" s="48"/>
      <c r="G4" s="517" t="s">
        <v>17</v>
      </c>
      <c r="H4" s="518"/>
      <c r="I4" s="519"/>
      <c r="J4" s="519"/>
      <c r="K4" s="56"/>
    </row>
    <row r="5" spans="1:11" ht="15" customHeight="1">
      <c r="F5" s="48"/>
      <c r="G5" s="517" t="s">
        <v>18</v>
      </c>
      <c r="H5" s="520"/>
      <c r="I5" s="520"/>
      <c r="J5" s="520"/>
      <c r="K5" s="520"/>
    </row>
    <row r="6" spans="1:11" ht="15" customHeight="1">
      <c r="F6" s="48"/>
      <c r="G6" s="50"/>
      <c r="H6" s="49"/>
      <c r="I6" s="49"/>
      <c r="J6" s="49"/>
      <c r="K6" s="49"/>
    </row>
    <row r="7" spans="1:11">
      <c r="A7" s="521" t="s">
        <v>0</v>
      </c>
      <c r="B7" s="521"/>
      <c r="C7" s="521"/>
      <c r="D7" s="521"/>
      <c r="E7" s="521"/>
      <c r="F7" s="521"/>
      <c r="G7" s="521"/>
      <c r="H7" s="521"/>
      <c r="I7" s="521"/>
      <c r="J7" s="521"/>
    </row>
    <row r="8" spans="1:11" ht="14.25" customHeight="1">
      <c r="F8" s="48"/>
      <c r="G8" s="48"/>
      <c r="H8" s="48"/>
      <c r="I8" s="47"/>
      <c r="J8" s="47"/>
    </row>
    <row r="9" spans="1:11">
      <c r="A9" s="505" t="s">
        <v>19</v>
      </c>
      <c r="B9" s="505"/>
      <c r="C9" s="505"/>
      <c r="D9" s="505"/>
      <c r="E9" s="505"/>
      <c r="F9" s="505"/>
      <c r="G9" s="505"/>
      <c r="H9" s="505"/>
      <c r="I9" s="505"/>
      <c r="J9" s="505"/>
    </row>
    <row r="10" spans="1:11" ht="21" customHeight="1">
      <c r="A10" s="506" t="s">
        <v>20</v>
      </c>
      <c r="B10" s="506"/>
      <c r="C10" s="506"/>
      <c r="D10" s="506"/>
      <c r="E10" s="506"/>
      <c r="F10" s="506"/>
      <c r="G10" s="506"/>
      <c r="H10" s="506"/>
      <c r="I10" s="506"/>
      <c r="J10" s="506"/>
    </row>
    <row r="11" spans="1:11" ht="14.25" customHeight="1">
      <c r="A11" s="507"/>
      <c r="B11" s="507"/>
      <c r="C11" s="507"/>
      <c r="D11" s="507"/>
      <c r="E11" s="507"/>
      <c r="F11" s="507"/>
      <c r="G11" s="507"/>
      <c r="H11" s="507"/>
      <c r="I11" s="507"/>
      <c r="J11" s="507"/>
    </row>
    <row r="12" spans="1:11" ht="14.25" customHeight="1">
      <c r="A12" s="507" t="s">
        <v>21</v>
      </c>
      <c r="B12" s="507"/>
      <c r="C12" s="507"/>
      <c r="D12" s="507"/>
      <c r="E12" s="507"/>
      <c r="F12" s="507"/>
      <c r="G12" s="507"/>
      <c r="H12" s="507"/>
      <c r="I12" s="507"/>
      <c r="J12" s="507"/>
    </row>
    <row r="13" spans="1:11" ht="14.25" customHeight="1">
      <c r="A13" s="44"/>
      <c r="B13" s="44"/>
      <c r="C13" s="44"/>
      <c r="D13" s="44"/>
      <c r="E13" s="46"/>
      <c r="F13" s="44"/>
      <c r="G13" s="44"/>
      <c r="H13" s="44"/>
      <c r="I13" s="44"/>
      <c r="J13" s="44"/>
    </row>
    <row r="14" spans="1:11" ht="14.25" customHeight="1">
      <c r="A14" s="508" t="s">
        <v>4</v>
      </c>
      <c r="B14" s="508"/>
      <c r="C14" s="508"/>
      <c r="D14" s="508"/>
      <c r="E14" s="508"/>
      <c r="F14" s="508"/>
      <c r="G14" s="508"/>
      <c r="H14" s="508"/>
      <c r="I14" s="508"/>
      <c r="J14" s="508"/>
    </row>
    <row r="15" spans="1:11" ht="14.25" customHeight="1">
      <c r="A15" s="45"/>
      <c r="B15" s="79"/>
      <c r="C15" s="79"/>
      <c r="D15" s="79"/>
      <c r="E15" s="79"/>
      <c r="F15" s="79"/>
      <c r="G15" s="79"/>
      <c r="H15" s="79"/>
      <c r="I15" s="79"/>
      <c r="J15" s="44"/>
    </row>
    <row r="16" spans="1:11" ht="15.6" customHeight="1">
      <c r="A16" s="509" t="s">
        <v>22</v>
      </c>
      <c r="B16" s="509"/>
      <c r="C16" s="509"/>
      <c r="D16" s="509"/>
      <c r="E16" s="43"/>
      <c r="G16" s="43"/>
      <c r="J16" s="42"/>
    </row>
    <row r="17" spans="1:10">
      <c r="A17" s="512" t="s">
        <v>23</v>
      </c>
      <c r="B17" s="513"/>
      <c r="C17" s="513"/>
      <c r="D17" s="513"/>
      <c r="E17" s="513"/>
      <c r="F17" s="513"/>
      <c r="G17" s="513"/>
      <c r="H17" s="513"/>
      <c r="I17" s="514"/>
      <c r="J17" s="24"/>
    </row>
    <row r="18" spans="1:10" ht="33.6" customHeight="1">
      <c r="A18" s="522" t="s">
        <v>24</v>
      </c>
      <c r="B18" s="523"/>
      <c r="C18" s="524" t="s">
        <v>25</v>
      </c>
      <c r="D18" s="525"/>
      <c r="E18" s="525"/>
      <c r="F18" s="526"/>
      <c r="G18" s="527" t="s">
        <v>26</v>
      </c>
      <c r="H18" s="527"/>
      <c r="I18" s="527"/>
      <c r="J18" s="24"/>
    </row>
    <row r="19" spans="1:10" ht="46.8">
      <c r="A19" s="528" t="s">
        <v>27</v>
      </c>
      <c r="B19" s="522" t="s">
        <v>28</v>
      </c>
      <c r="C19" s="529" t="s">
        <v>29</v>
      </c>
      <c r="D19" s="530"/>
      <c r="E19" s="522" t="s">
        <v>30</v>
      </c>
      <c r="F19" s="522" t="s">
        <v>31</v>
      </c>
      <c r="G19" s="35" t="s">
        <v>32</v>
      </c>
      <c r="H19" s="34" t="s">
        <v>33</v>
      </c>
      <c r="I19" s="34" t="s">
        <v>34</v>
      </c>
      <c r="J19" s="24"/>
    </row>
    <row r="20" spans="1:10">
      <c r="A20" s="528"/>
      <c r="B20" s="522"/>
      <c r="C20" s="531"/>
      <c r="D20" s="532"/>
      <c r="E20" s="522"/>
      <c r="F20" s="522"/>
      <c r="G20" s="21" t="s">
        <v>35</v>
      </c>
      <c r="H20" s="21" t="s">
        <v>36</v>
      </c>
      <c r="I20" s="21" t="s">
        <v>37</v>
      </c>
      <c r="J20" s="20"/>
    </row>
    <row r="21" spans="1:10">
      <c r="A21" s="33">
        <v>1</v>
      </c>
      <c r="B21" s="33">
        <v>2</v>
      </c>
      <c r="C21" s="533">
        <v>3</v>
      </c>
      <c r="D21" s="534"/>
      <c r="E21" s="21">
        <v>4</v>
      </c>
      <c r="F21" s="21">
        <v>5</v>
      </c>
      <c r="G21" s="33">
        <v>6</v>
      </c>
      <c r="H21" s="33">
        <v>7</v>
      </c>
      <c r="I21" s="21">
        <v>8</v>
      </c>
      <c r="J21" s="20"/>
    </row>
    <row r="22" spans="1:10">
      <c r="A22" s="23" t="s">
        <v>38</v>
      </c>
      <c r="B22" s="32" t="s">
        <v>39</v>
      </c>
      <c r="C22" s="510">
        <f>+C23+C24</f>
        <v>1767232</v>
      </c>
      <c r="D22" s="511"/>
      <c r="E22" s="28">
        <f>+E23+E24+20</f>
        <v>1812428</v>
      </c>
      <c r="F22" s="28">
        <f>+F23+F24+21</f>
        <v>1799053</v>
      </c>
      <c r="G22" s="29">
        <f t="shared" ref="G22:G27" si="0">+E22-C22</f>
        <v>45196</v>
      </c>
      <c r="H22" s="29">
        <f t="shared" ref="H22:H27" si="1">+F22-E22</f>
        <v>-13375</v>
      </c>
      <c r="I22" s="28">
        <f t="shared" ref="I22:I26" si="2">+F22-C22</f>
        <v>31821</v>
      </c>
      <c r="J22" s="20"/>
    </row>
    <row r="23" spans="1:10" ht="78">
      <c r="A23" s="23" t="s">
        <v>40</v>
      </c>
      <c r="B23" s="32" t="s">
        <v>41</v>
      </c>
      <c r="C23" s="510">
        <v>1369888</v>
      </c>
      <c r="D23" s="511"/>
      <c r="E23" s="29">
        <v>1415064</v>
      </c>
      <c r="F23" s="29">
        <v>1401688</v>
      </c>
      <c r="G23" s="29">
        <f t="shared" si="0"/>
        <v>45176</v>
      </c>
      <c r="H23" s="29">
        <f t="shared" si="1"/>
        <v>-13376</v>
      </c>
      <c r="I23" s="28">
        <f t="shared" si="2"/>
        <v>31800</v>
      </c>
      <c r="J23" s="41"/>
    </row>
    <row r="24" spans="1:10" ht="46.8">
      <c r="A24" s="23" t="s">
        <v>42</v>
      </c>
      <c r="B24" s="32" t="s">
        <v>43</v>
      </c>
      <c r="C24" s="510">
        <v>397344</v>
      </c>
      <c r="D24" s="511"/>
      <c r="E24" s="29">
        <v>397344</v>
      </c>
      <c r="F24" s="29">
        <v>397344</v>
      </c>
      <c r="G24" s="29">
        <f t="shared" si="0"/>
        <v>0</v>
      </c>
      <c r="H24" s="29">
        <f t="shared" si="1"/>
        <v>0</v>
      </c>
      <c r="I24" s="28">
        <f t="shared" si="2"/>
        <v>0</v>
      </c>
      <c r="J24" s="20"/>
    </row>
    <row r="25" spans="1:10" ht="31.2">
      <c r="A25" s="23" t="s">
        <v>44</v>
      </c>
      <c r="B25" s="32" t="s">
        <v>45</v>
      </c>
      <c r="C25" s="510">
        <v>83068</v>
      </c>
      <c r="D25" s="511"/>
      <c r="E25" s="29">
        <v>81592</v>
      </c>
      <c r="F25" s="29">
        <v>81600</v>
      </c>
      <c r="G25" s="29">
        <f t="shared" si="0"/>
        <v>-1476</v>
      </c>
      <c r="H25" s="29">
        <f t="shared" si="1"/>
        <v>8</v>
      </c>
      <c r="I25" s="28">
        <f t="shared" si="2"/>
        <v>-1468</v>
      </c>
      <c r="J25" s="20"/>
    </row>
    <row r="26" spans="1:10">
      <c r="A26" s="23" t="s">
        <v>46</v>
      </c>
      <c r="B26" s="32" t="s">
        <v>47</v>
      </c>
      <c r="C26" s="510">
        <v>15325</v>
      </c>
      <c r="D26" s="511"/>
      <c r="E26" s="29">
        <v>15149</v>
      </c>
      <c r="F26" s="29">
        <v>14836</v>
      </c>
      <c r="G26" s="29">
        <f t="shared" si="0"/>
        <v>-176</v>
      </c>
      <c r="H26" s="29">
        <f t="shared" si="1"/>
        <v>-313</v>
      </c>
      <c r="I26" s="28">
        <f t="shared" si="2"/>
        <v>-489</v>
      </c>
      <c r="J26" s="20"/>
    </row>
    <row r="27" spans="1:10">
      <c r="A27" s="542" t="s">
        <v>48</v>
      </c>
      <c r="B27" s="542"/>
      <c r="C27" s="543">
        <f>C22+C26+C25</f>
        <v>1865625</v>
      </c>
      <c r="D27" s="544"/>
      <c r="E27" s="30">
        <f>+E22+E25+E26</f>
        <v>1909169</v>
      </c>
      <c r="F27" s="30">
        <f>+F22+F25+F26-1</f>
        <v>1895488</v>
      </c>
      <c r="G27" s="30">
        <f t="shared" si="0"/>
        <v>43544</v>
      </c>
      <c r="H27" s="30">
        <f t="shared" si="1"/>
        <v>-13681</v>
      </c>
      <c r="I27" s="40">
        <f>+F27-C27</f>
        <v>29863</v>
      </c>
      <c r="J27" s="39"/>
    </row>
    <row r="28" spans="1:10">
      <c r="A28" s="38"/>
      <c r="B28" s="37"/>
      <c r="C28" s="20"/>
      <c r="D28" s="82"/>
      <c r="E28" s="36"/>
      <c r="F28" s="30"/>
      <c r="G28" s="36"/>
      <c r="H28" s="36"/>
      <c r="I28" s="20"/>
      <c r="J28" s="20"/>
    </row>
    <row r="29" spans="1:10" s="6" customFormat="1" ht="24.75" customHeight="1">
      <c r="A29" s="545" t="s">
        <v>49</v>
      </c>
      <c r="B29" s="546"/>
      <c r="C29" s="546"/>
      <c r="D29" s="546"/>
      <c r="E29" s="546"/>
      <c r="F29" s="546"/>
      <c r="G29" s="546"/>
      <c r="H29" s="546"/>
      <c r="I29" s="546"/>
      <c r="J29" s="547"/>
    </row>
    <row r="30" spans="1:10" ht="34.5" customHeight="1">
      <c r="A30" s="522" t="s">
        <v>50</v>
      </c>
      <c r="B30" s="522"/>
      <c r="C30" s="524" t="s">
        <v>51</v>
      </c>
      <c r="D30" s="548"/>
      <c r="E30" s="548"/>
      <c r="F30" s="548"/>
      <c r="G30" s="548"/>
      <c r="H30" s="549"/>
      <c r="I30" s="529" t="s">
        <v>52</v>
      </c>
      <c r="J30" s="530"/>
    </row>
    <row r="31" spans="1:10" ht="23.4" customHeight="1">
      <c r="A31" s="522"/>
      <c r="B31" s="522"/>
      <c r="C31" s="551" t="s">
        <v>53</v>
      </c>
      <c r="D31" s="512" t="s">
        <v>54</v>
      </c>
      <c r="E31" s="513"/>
      <c r="F31" s="514"/>
      <c r="G31" s="536" t="s">
        <v>55</v>
      </c>
      <c r="H31" s="536" t="s">
        <v>56</v>
      </c>
      <c r="I31" s="550"/>
      <c r="J31" s="532"/>
    </row>
    <row r="32" spans="1:10" ht="24.6" customHeight="1">
      <c r="A32" s="539" t="s">
        <v>27</v>
      </c>
      <c r="B32" s="536" t="s">
        <v>28</v>
      </c>
      <c r="C32" s="551"/>
      <c r="D32" s="541" t="s">
        <v>57</v>
      </c>
      <c r="E32" s="541" t="s">
        <v>58</v>
      </c>
      <c r="F32" s="541" t="s">
        <v>59</v>
      </c>
      <c r="G32" s="537"/>
      <c r="H32" s="537"/>
      <c r="I32" s="35" t="s">
        <v>60</v>
      </c>
      <c r="J32" s="35" t="s">
        <v>61</v>
      </c>
    </row>
    <row r="33" spans="1:12" ht="24.6" customHeight="1">
      <c r="A33" s="540"/>
      <c r="B33" s="538"/>
      <c r="C33" s="21" t="s">
        <v>62</v>
      </c>
      <c r="D33" s="541"/>
      <c r="E33" s="541"/>
      <c r="F33" s="541"/>
      <c r="G33" s="538"/>
      <c r="H33" s="538"/>
      <c r="I33" s="21" t="s">
        <v>63</v>
      </c>
      <c r="J33" s="21" t="s">
        <v>64</v>
      </c>
    </row>
    <row r="34" spans="1:12">
      <c r="A34" s="33">
        <v>1</v>
      </c>
      <c r="B34" s="33">
        <v>2</v>
      </c>
      <c r="C34" s="21">
        <v>3</v>
      </c>
      <c r="D34" s="21">
        <v>4</v>
      </c>
      <c r="E34" s="21">
        <v>5</v>
      </c>
      <c r="F34" s="21">
        <v>6</v>
      </c>
      <c r="G34" s="21">
        <v>7</v>
      </c>
      <c r="H34" s="21">
        <v>8</v>
      </c>
      <c r="I34" s="21">
        <v>9</v>
      </c>
      <c r="J34" s="33">
        <v>10</v>
      </c>
    </row>
    <row r="35" spans="1:12">
      <c r="A35" s="23" t="s">
        <v>38</v>
      </c>
      <c r="B35" s="32" t="s">
        <v>65</v>
      </c>
      <c r="C35" s="29">
        <f t="shared" ref="C35:C41" si="3">+D35+E35+F36</f>
        <v>1400512</v>
      </c>
      <c r="D35" s="29">
        <v>1400512</v>
      </c>
      <c r="E35" s="29">
        <v>0</v>
      </c>
      <c r="F35" s="29">
        <v>0</v>
      </c>
      <c r="G35" s="29">
        <v>1365422</v>
      </c>
      <c r="H35" s="29">
        <v>1382459</v>
      </c>
      <c r="I35" s="29">
        <f t="shared" ref="I35:I41" si="4">+H35-C35</f>
        <v>-18053</v>
      </c>
      <c r="J35" s="28">
        <f t="shared" ref="J35:J41" si="5">+H35/C35*100</f>
        <v>98.710971416167808</v>
      </c>
    </row>
    <row r="36" spans="1:12" ht="62.4">
      <c r="A36" s="23" t="s">
        <v>44</v>
      </c>
      <c r="B36" s="32" t="s">
        <v>66</v>
      </c>
      <c r="C36" s="29">
        <f t="shared" si="3"/>
        <v>358202</v>
      </c>
      <c r="D36" s="29">
        <v>358202</v>
      </c>
      <c r="E36" s="29">
        <v>0</v>
      </c>
      <c r="F36" s="29">
        <v>0</v>
      </c>
      <c r="G36" s="29">
        <v>391775</v>
      </c>
      <c r="H36" s="29">
        <v>297808</v>
      </c>
      <c r="I36" s="29">
        <f t="shared" si="4"/>
        <v>-60394</v>
      </c>
      <c r="J36" s="28">
        <f t="shared" si="5"/>
        <v>83.139680962138684</v>
      </c>
    </row>
    <row r="37" spans="1:12" ht="31.2">
      <c r="A37" s="23" t="s">
        <v>46</v>
      </c>
      <c r="B37" s="32" t="s">
        <v>67</v>
      </c>
      <c r="C37" s="29">
        <f t="shared" si="3"/>
        <v>129624</v>
      </c>
      <c r="D37" s="29">
        <v>129624</v>
      </c>
      <c r="E37" s="29">
        <v>0</v>
      </c>
      <c r="F37" s="29">
        <v>0</v>
      </c>
      <c r="G37" s="29">
        <v>103016</v>
      </c>
      <c r="H37" s="29">
        <v>104181</v>
      </c>
      <c r="I37" s="29">
        <f t="shared" si="4"/>
        <v>-25443</v>
      </c>
      <c r="J37" s="28">
        <f t="shared" si="5"/>
        <v>80.371690427698567</v>
      </c>
    </row>
    <row r="38" spans="1:12" ht="46.8">
      <c r="A38" s="23" t="s">
        <v>68</v>
      </c>
      <c r="B38" s="32" t="s">
        <v>69</v>
      </c>
      <c r="C38" s="29">
        <f t="shared" si="3"/>
        <v>20585</v>
      </c>
      <c r="D38" s="29">
        <v>20585</v>
      </c>
      <c r="E38" s="29">
        <v>0</v>
      </c>
      <c r="F38" s="29">
        <v>0</v>
      </c>
      <c r="G38" s="29">
        <v>15078</v>
      </c>
      <c r="H38" s="29">
        <v>14154</v>
      </c>
      <c r="I38" s="29">
        <f t="shared" si="4"/>
        <v>-6431</v>
      </c>
      <c r="J38" s="28">
        <f t="shared" si="5"/>
        <v>68.758804955064363</v>
      </c>
    </row>
    <row r="39" spans="1:12" ht="46.8">
      <c r="A39" s="23" t="s">
        <v>70</v>
      </c>
      <c r="B39" s="32" t="s">
        <v>71</v>
      </c>
      <c r="C39" s="29">
        <f t="shared" si="3"/>
        <v>1870</v>
      </c>
      <c r="D39" s="29">
        <v>1870</v>
      </c>
      <c r="E39" s="29">
        <v>0</v>
      </c>
      <c r="F39" s="29">
        <v>0</v>
      </c>
      <c r="G39" s="29">
        <v>1822</v>
      </c>
      <c r="H39" s="29">
        <v>1654</v>
      </c>
      <c r="I39" s="29">
        <f t="shared" si="4"/>
        <v>-216</v>
      </c>
      <c r="J39" s="28">
        <f t="shared" si="5"/>
        <v>88.44919786096257</v>
      </c>
    </row>
    <row r="40" spans="1:12" ht="46.8">
      <c r="A40" s="23" t="s">
        <v>72</v>
      </c>
      <c r="B40" s="32" t="s">
        <v>73</v>
      </c>
      <c r="C40" s="29">
        <f t="shared" si="3"/>
        <v>83068</v>
      </c>
      <c r="D40" s="29">
        <v>83068</v>
      </c>
      <c r="E40" s="29">
        <v>0</v>
      </c>
      <c r="F40" s="29">
        <v>0</v>
      </c>
      <c r="G40" s="29">
        <v>82803</v>
      </c>
      <c r="H40" s="29">
        <v>81420</v>
      </c>
      <c r="I40" s="29">
        <f t="shared" si="4"/>
        <v>-1648</v>
      </c>
      <c r="J40" s="28">
        <f t="shared" si="5"/>
        <v>98.01608320893726</v>
      </c>
    </row>
    <row r="41" spans="1:12">
      <c r="A41" s="542" t="s">
        <v>74</v>
      </c>
      <c r="B41" s="542"/>
      <c r="C41" s="30">
        <f t="shared" si="3"/>
        <v>1993862</v>
      </c>
      <c r="D41" s="30">
        <f>+SUM(D35:D40)+1</f>
        <v>1993862</v>
      </c>
      <c r="E41" s="30">
        <f>+SUM(E35:E40)</f>
        <v>0</v>
      </c>
      <c r="F41" s="30">
        <f>+SUM(F35:F40)</f>
        <v>0</v>
      </c>
      <c r="G41" s="31">
        <f>+SUM(G35:G40)-2</f>
        <v>1959914</v>
      </c>
      <c r="H41" s="30">
        <f>+SUM(H35:H40)</f>
        <v>1881676</v>
      </c>
      <c r="I41" s="30">
        <f t="shared" si="4"/>
        <v>-112186</v>
      </c>
      <c r="J41" s="40">
        <f t="shared" si="5"/>
        <v>94.373432063001346</v>
      </c>
      <c r="K41" s="7"/>
      <c r="L41" s="7"/>
    </row>
    <row r="42" spans="1:12" ht="23.1" customHeight="1">
      <c r="A42" s="27" t="s">
        <v>75</v>
      </c>
      <c r="B42" s="57" t="s">
        <v>76</v>
      </c>
      <c r="C42" s="26"/>
      <c r="D42" s="26"/>
      <c r="E42" s="26"/>
      <c r="F42" s="26"/>
      <c r="G42" s="26"/>
      <c r="H42" s="26"/>
      <c r="I42" s="26"/>
      <c r="J42" s="25"/>
    </row>
    <row r="43" spans="1:12" s="6" customFormat="1">
      <c r="A43" s="545" t="s">
        <v>77</v>
      </c>
      <c r="B43" s="554"/>
      <c r="C43" s="554"/>
      <c r="D43" s="554"/>
      <c r="E43" s="554"/>
      <c r="F43" s="554"/>
      <c r="G43" s="554"/>
      <c r="H43" s="554"/>
      <c r="I43" s="534"/>
      <c r="J43" s="24"/>
    </row>
    <row r="44" spans="1:12" ht="15.75" customHeight="1">
      <c r="A44" s="528" t="s">
        <v>78</v>
      </c>
      <c r="B44" s="528"/>
      <c r="C44" s="555" t="s">
        <v>79</v>
      </c>
      <c r="D44" s="523" t="s">
        <v>54</v>
      </c>
      <c r="E44" s="523"/>
      <c r="F44" s="523"/>
      <c r="G44" s="555" t="s">
        <v>80</v>
      </c>
      <c r="H44" s="557" t="s">
        <v>81</v>
      </c>
      <c r="I44" s="558"/>
      <c r="J44" s="81"/>
    </row>
    <row r="45" spans="1:12">
      <c r="A45" s="528"/>
      <c r="B45" s="528"/>
      <c r="C45" s="555"/>
      <c r="D45" s="559" t="s">
        <v>82</v>
      </c>
      <c r="E45" s="559" t="s">
        <v>83</v>
      </c>
      <c r="F45" s="559"/>
      <c r="G45" s="556"/>
      <c r="H45" s="562" t="s">
        <v>84</v>
      </c>
      <c r="I45" s="559" t="s">
        <v>85</v>
      </c>
      <c r="J45" s="535"/>
    </row>
    <row r="46" spans="1:12" ht="15.75" customHeight="1">
      <c r="A46" s="528"/>
      <c r="B46" s="528"/>
      <c r="C46" s="21" t="s">
        <v>86</v>
      </c>
      <c r="D46" s="559"/>
      <c r="E46" s="559"/>
      <c r="F46" s="559"/>
      <c r="G46" s="22" t="s">
        <v>87</v>
      </c>
      <c r="H46" s="563"/>
      <c r="I46" s="559"/>
      <c r="J46" s="535"/>
    </row>
    <row r="47" spans="1:12" ht="15" customHeight="1">
      <c r="A47" s="560">
        <v>1</v>
      </c>
      <c r="B47" s="560"/>
      <c r="C47" s="21" t="s">
        <v>88</v>
      </c>
      <c r="D47" s="21" t="s">
        <v>89</v>
      </c>
      <c r="E47" s="560">
        <v>4</v>
      </c>
      <c r="F47" s="560"/>
      <c r="G47" s="21" t="s">
        <v>90</v>
      </c>
      <c r="H47" s="21" t="s">
        <v>91</v>
      </c>
      <c r="I47" s="21">
        <v>7</v>
      </c>
      <c r="J47" s="20"/>
    </row>
    <row r="48" spans="1:12">
      <c r="A48" s="561" t="s">
        <v>92</v>
      </c>
      <c r="B48" s="561"/>
      <c r="C48" s="19">
        <f>+D48+E48</f>
        <v>283572</v>
      </c>
      <c r="D48" s="17">
        <v>5792</v>
      </c>
      <c r="E48" s="553">
        <v>277780</v>
      </c>
      <c r="F48" s="553"/>
      <c r="G48" s="18">
        <f>+H48+I48</f>
        <v>548326</v>
      </c>
      <c r="H48" s="17">
        <v>51917</v>
      </c>
      <c r="I48" s="17">
        <v>496409</v>
      </c>
      <c r="J48" s="7"/>
    </row>
    <row r="49" spans="1:15" ht="15" customHeight="1">
      <c r="A49" s="552" t="s">
        <v>93</v>
      </c>
      <c r="B49" s="552"/>
      <c r="C49" s="19">
        <f>+D49+E49</f>
        <v>297385</v>
      </c>
      <c r="D49" s="17">
        <v>5792</v>
      </c>
      <c r="E49" s="553">
        <f>+E48+F27-H41+1</f>
        <v>291593</v>
      </c>
      <c r="F49" s="553"/>
      <c r="G49" s="76">
        <f>+H49+I49</f>
        <v>548326</v>
      </c>
      <c r="H49" s="77">
        <v>59097</v>
      </c>
      <c r="I49" s="77">
        <v>489229</v>
      </c>
      <c r="J49" s="16"/>
    </row>
    <row r="50" spans="1:15">
      <c r="A50" s="15"/>
      <c r="B50" s="13"/>
      <c r="C50" s="11"/>
      <c r="D50" s="7"/>
      <c r="E50" s="14"/>
      <c r="F50" s="14"/>
      <c r="G50" s="10"/>
      <c r="H50" s="7"/>
      <c r="I50" s="7"/>
      <c r="J50" s="7"/>
    </row>
    <row r="51" spans="1:15">
      <c r="A51" s="12"/>
      <c r="B51" s="12"/>
      <c r="C51" s="11"/>
      <c r="D51" s="7"/>
      <c r="E51" s="14"/>
      <c r="F51" s="14"/>
      <c r="G51" s="10"/>
      <c r="H51" s="7"/>
      <c r="I51" s="7"/>
      <c r="J51" s="7"/>
    </row>
    <row r="52" spans="1:15">
      <c r="A52" s="564" t="s">
        <v>94</v>
      </c>
      <c r="B52" s="564"/>
      <c r="C52" s="564"/>
      <c r="D52" s="7"/>
      <c r="E52" s="58"/>
      <c r="F52" s="58"/>
      <c r="G52" s="59"/>
      <c r="H52" s="7" t="s">
        <v>95</v>
      </c>
      <c r="I52" s="7"/>
      <c r="J52" s="7"/>
    </row>
    <row r="53" spans="1:15">
      <c r="A53" s="12"/>
      <c r="B53" s="12"/>
      <c r="C53" s="11"/>
      <c r="D53" s="7"/>
      <c r="E53" s="60" t="s">
        <v>96</v>
      </c>
      <c r="F53" s="58"/>
      <c r="G53" s="75"/>
      <c r="H53" s="75"/>
      <c r="I53" s="75"/>
      <c r="J53" s="75"/>
      <c r="K53" s="6"/>
      <c r="L53" s="6"/>
      <c r="M53" s="6"/>
      <c r="N53" s="6"/>
      <c r="O53" s="6"/>
    </row>
    <row r="54" spans="1:15">
      <c r="A54" s="12"/>
      <c r="B54" s="12"/>
      <c r="C54" s="11"/>
      <c r="D54" s="7"/>
      <c r="E54" s="58" t="s">
        <v>97</v>
      </c>
      <c r="F54" s="61"/>
      <c r="H54" s="7"/>
      <c r="I54" s="7"/>
      <c r="J54" s="7"/>
      <c r="K54" s="6"/>
      <c r="L54" s="6"/>
      <c r="M54" s="6"/>
      <c r="N54" s="6"/>
      <c r="O54" s="6"/>
    </row>
    <row r="55" spans="1:15" ht="15.6" customHeight="1">
      <c r="A55" s="62" t="s">
        <v>98</v>
      </c>
      <c r="B55" s="62"/>
      <c r="C55" s="11"/>
      <c r="D55" s="7"/>
      <c r="E55" s="63"/>
      <c r="F55" s="63"/>
      <c r="G55" s="10"/>
      <c r="H55" s="565" t="s">
        <v>99</v>
      </c>
      <c r="I55" s="565"/>
      <c r="J55" s="7"/>
    </row>
    <row r="56" spans="1:15" ht="16.350000000000001" customHeight="1">
      <c r="A56" s="566"/>
      <c r="B56" s="566"/>
      <c r="C56" s="9"/>
      <c r="D56" s="64"/>
      <c r="E56" s="60" t="s">
        <v>96</v>
      </c>
      <c r="F56" s="80"/>
      <c r="H56" s="567"/>
      <c r="I56" s="568"/>
      <c r="J56" s="65"/>
    </row>
    <row r="57" spans="1:15" ht="16.350000000000001" customHeight="1">
      <c r="A57" s="9"/>
      <c r="B57" s="9"/>
      <c r="C57" s="66"/>
      <c r="D57" s="67"/>
      <c r="E57" s="68"/>
      <c r="F57" s="68"/>
      <c r="H57" s="65"/>
      <c r="I57" s="65"/>
      <c r="J57" s="65"/>
    </row>
    <row r="58" spans="1:15">
      <c r="A58" s="569"/>
      <c r="B58" s="568"/>
      <c r="C58" s="69"/>
      <c r="D58" s="69"/>
      <c r="E58" s="8"/>
      <c r="F58" s="8"/>
      <c r="G58" s="7"/>
      <c r="H58" s="70"/>
      <c r="I58" s="70"/>
      <c r="J58" s="70"/>
    </row>
    <row r="59" spans="1:15" s="6" customFormat="1" ht="18" customHeight="1">
      <c r="A59" s="71"/>
      <c r="B59" s="9"/>
      <c r="C59" s="9"/>
      <c r="D59" s="9"/>
      <c r="E59" s="72"/>
      <c r="F59" s="72"/>
      <c r="G59" s="73"/>
      <c r="H59" s="72"/>
      <c r="I59" s="78"/>
      <c r="J59" s="74"/>
    </row>
  </sheetData>
  <mergeCells count="64">
    <mergeCell ref="A52:C52"/>
    <mergeCell ref="H55:I55"/>
    <mergeCell ref="A56:B56"/>
    <mergeCell ref="H56:I56"/>
    <mergeCell ref="A58:B58"/>
    <mergeCell ref="A49:B49"/>
    <mergeCell ref="E49:F49"/>
    <mergeCell ref="A43:I43"/>
    <mergeCell ref="A44:B46"/>
    <mergeCell ref="C44:C45"/>
    <mergeCell ref="D44:F44"/>
    <mergeCell ref="G44:G45"/>
    <mergeCell ref="H44:I44"/>
    <mergeCell ref="D45:D46"/>
    <mergeCell ref="E45:F46"/>
    <mergeCell ref="A47:B47"/>
    <mergeCell ref="E47:F47"/>
    <mergeCell ref="A48:B48"/>
    <mergeCell ref="E48:F48"/>
    <mergeCell ref="H45:H46"/>
    <mergeCell ref="I45:I46"/>
    <mergeCell ref="A27:B27"/>
    <mergeCell ref="C27:D27"/>
    <mergeCell ref="A29:J29"/>
    <mergeCell ref="A30:B31"/>
    <mergeCell ref="C30:H30"/>
    <mergeCell ref="I30:J31"/>
    <mergeCell ref="C31:C32"/>
    <mergeCell ref="J45:J46"/>
    <mergeCell ref="D31:F31"/>
    <mergeCell ref="G31:G33"/>
    <mergeCell ref="H31:H33"/>
    <mergeCell ref="A32:A33"/>
    <mergeCell ref="B32:B33"/>
    <mergeCell ref="D32:D33"/>
    <mergeCell ref="E32:E33"/>
    <mergeCell ref="F32:F33"/>
    <mergeCell ref="A41:B41"/>
    <mergeCell ref="C26:D26"/>
    <mergeCell ref="A18:B18"/>
    <mergeCell ref="C18:F18"/>
    <mergeCell ref="G18:I18"/>
    <mergeCell ref="A19:A20"/>
    <mergeCell ref="B19:B20"/>
    <mergeCell ref="C19:D20"/>
    <mergeCell ref="E19:E20"/>
    <mergeCell ref="F19:F20"/>
    <mergeCell ref="C21:D21"/>
    <mergeCell ref="G2:K2"/>
    <mergeCell ref="G3:K3"/>
    <mergeCell ref="G4:J4"/>
    <mergeCell ref="G5:K5"/>
    <mergeCell ref="A7:J7"/>
    <mergeCell ref="A16:D16"/>
    <mergeCell ref="C22:D22"/>
    <mergeCell ref="C23:D23"/>
    <mergeCell ref="C24:D24"/>
    <mergeCell ref="C25:D25"/>
    <mergeCell ref="A17:I17"/>
    <mergeCell ref="A9:J9"/>
    <mergeCell ref="A10:J10"/>
    <mergeCell ref="A11:J11"/>
    <mergeCell ref="A12:J12"/>
    <mergeCell ref="A14:J14"/>
  </mergeCells>
  <pageMargins left="0.70866141732283472" right="0.70866141732283472" top="0.74803149606299213" bottom="0.74803149606299213" header="0.31496062992125984" footer="0.31496062992125984"/>
  <pageSetup paperSize="9" scale="45" firstPageNumber="3"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F662-5546-4A13-ADE3-9EA69E3E8DDE}">
  <sheetPr>
    <pageSetUpPr fitToPage="1"/>
  </sheetPr>
  <dimension ref="A1:I82"/>
  <sheetViews>
    <sheetView showGridLines="0" topLeftCell="A32" zoomScale="60" zoomScaleNormal="60" workbookViewId="0">
      <selection activeCell="A14" sqref="A14:I14"/>
    </sheetView>
  </sheetViews>
  <sheetFormatPr defaultColWidth="9.33203125" defaultRowHeight="15.6"/>
  <cols>
    <col min="1" max="1" width="16.6640625" style="150" customWidth="1"/>
    <col min="2" max="2" width="86.6640625" style="150" customWidth="1"/>
    <col min="3" max="9" width="30.5546875" style="151" customWidth="1"/>
    <col min="10" max="10" width="9.33203125" style="150"/>
    <col min="11" max="11" width="42.6640625" style="150" customWidth="1"/>
    <col min="12" max="16384" width="9.33203125" style="150"/>
  </cols>
  <sheetData>
    <row r="1" spans="1:9">
      <c r="E1" s="150"/>
      <c r="F1" s="150"/>
      <c r="G1" s="150"/>
      <c r="H1" s="570" t="s">
        <v>100</v>
      </c>
      <c r="I1" s="570"/>
    </row>
    <row r="2" spans="1:9">
      <c r="E2" s="150"/>
      <c r="F2" s="150"/>
      <c r="G2" s="150"/>
      <c r="H2" s="570" t="s">
        <v>101</v>
      </c>
      <c r="I2" s="570"/>
    </row>
    <row r="3" spans="1:9">
      <c r="E3" s="150"/>
      <c r="F3" s="150"/>
      <c r="G3" s="150"/>
      <c r="H3" s="570" t="s">
        <v>102</v>
      </c>
      <c r="I3" s="570"/>
    </row>
    <row r="4" spans="1:9">
      <c r="E4" s="150"/>
      <c r="F4" s="150"/>
      <c r="G4" s="150"/>
      <c r="H4" s="570" t="s">
        <v>103</v>
      </c>
      <c r="I4" s="570"/>
    </row>
    <row r="5" spans="1:9">
      <c r="E5" s="150"/>
      <c r="F5" s="150"/>
      <c r="G5" s="150"/>
      <c r="H5" s="570" t="s">
        <v>104</v>
      </c>
      <c r="I5" s="570"/>
    </row>
    <row r="6" spans="1:9">
      <c r="E6" s="150"/>
      <c r="F6" s="150"/>
      <c r="G6" s="150"/>
      <c r="H6" s="570"/>
      <c r="I6" s="570"/>
    </row>
    <row r="7" spans="1:9">
      <c r="E7" s="150"/>
      <c r="F7" s="150"/>
      <c r="G7" s="150"/>
      <c r="H7" s="570"/>
      <c r="I7" s="570"/>
    </row>
    <row r="8" spans="1:9">
      <c r="E8" s="150"/>
      <c r="F8" s="150"/>
      <c r="G8" s="150"/>
      <c r="H8" s="570"/>
      <c r="I8" s="570"/>
    </row>
    <row r="9" spans="1:9">
      <c r="E9" s="150"/>
      <c r="F9" s="150"/>
      <c r="G9" s="150"/>
      <c r="H9" s="570"/>
      <c r="I9" s="570"/>
    </row>
    <row r="10" spans="1:9">
      <c r="E10" s="150"/>
      <c r="F10" s="150"/>
      <c r="G10" s="150"/>
      <c r="H10" s="570"/>
      <c r="I10" s="570"/>
    </row>
    <row r="11" spans="1:9">
      <c r="E11" s="150"/>
      <c r="F11" s="150"/>
      <c r="G11" s="150"/>
      <c r="H11" s="570"/>
      <c r="I11" s="570"/>
    </row>
    <row r="12" spans="1:9">
      <c r="E12" s="150"/>
      <c r="F12" s="150"/>
      <c r="G12" s="150"/>
      <c r="H12" s="570"/>
      <c r="I12" s="570"/>
    </row>
    <row r="14" spans="1:9">
      <c r="A14" s="573" t="s">
        <v>0</v>
      </c>
      <c r="B14" s="573"/>
      <c r="C14" s="573"/>
      <c r="D14" s="573"/>
      <c r="E14" s="573"/>
      <c r="F14" s="573"/>
      <c r="G14" s="573"/>
      <c r="H14" s="573"/>
      <c r="I14" s="573"/>
    </row>
    <row r="15" spans="1:9">
      <c r="A15" s="573"/>
      <c r="B15" s="573"/>
      <c r="C15" s="573"/>
      <c r="D15" s="573"/>
      <c r="E15" s="573"/>
      <c r="F15" s="573"/>
      <c r="G15" s="573"/>
      <c r="H15" s="573"/>
      <c r="I15" s="573"/>
    </row>
    <row r="16" spans="1:9">
      <c r="A16" s="573" t="s">
        <v>105</v>
      </c>
      <c r="B16" s="573"/>
      <c r="C16" s="573"/>
      <c r="D16" s="573"/>
      <c r="E16" s="573"/>
      <c r="F16" s="573"/>
      <c r="G16" s="573"/>
      <c r="H16" s="573"/>
      <c r="I16" s="573"/>
    </row>
    <row r="17" spans="1:9">
      <c r="A17" s="573"/>
      <c r="B17" s="573"/>
      <c r="C17" s="573"/>
      <c r="D17" s="573"/>
      <c r="E17" s="573"/>
      <c r="F17" s="573"/>
      <c r="G17" s="573"/>
      <c r="H17" s="573"/>
      <c r="I17" s="573"/>
    </row>
    <row r="18" spans="1:9">
      <c r="A18" s="575" t="s">
        <v>20</v>
      </c>
      <c r="B18" s="575"/>
      <c r="C18" s="575"/>
      <c r="D18" s="575"/>
      <c r="E18" s="575"/>
      <c r="F18" s="575"/>
      <c r="G18" s="575"/>
      <c r="H18" s="575"/>
      <c r="I18" s="575"/>
    </row>
    <row r="19" spans="1:9">
      <c r="A19" s="152"/>
      <c r="B19" s="152"/>
      <c r="C19" s="152"/>
      <c r="D19" s="152"/>
      <c r="E19" s="152"/>
      <c r="F19" s="152"/>
      <c r="G19" s="152"/>
      <c r="H19" s="152"/>
      <c r="I19" s="152"/>
    </row>
    <row r="20" spans="1:9">
      <c r="A20" s="576" t="s">
        <v>21</v>
      </c>
      <c r="B20" s="576"/>
      <c r="C20" s="576"/>
      <c r="D20" s="576"/>
      <c r="E20" s="576"/>
      <c r="F20" s="576"/>
      <c r="G20" s="576"/>
      <c r="H20" s="576"/>
      <c r="I20" s="576"/>
    </row>
    <row r="22" spans="1:9">
      <c r="A22" s="576" t="s">
        <v>4</v>
      </c>
      <c r="B22" s="576"/>
      <c r="C22" s="576"/>
      <c r="D22" s="576"/>
      <c r="E22" s="576"/>
      <c r="F22" s="576"/>
      <c r="G22" s="576"/>
      <c r="H22" s="576"/>
      <c r="I22" s="576"/>
    </row>
    <row r="23" spans="1:9">
      <c r="A23" s="577"/>
      <c r="B23" s="577"/>
      <c r="C23" s="577"/>
      <c r="D23" s="577"/>
      <c r="E23" s="577"/>
      <c r="F23" s="577"/>
      <c r="G23" s="577"/>
      <c r="H23" s="577"/>
      <c r="I23" s="577"/>
    </row>
    <row r="24" spans="1:9">
      <c r="A24" s="578"/>
      <c r="B24" s="578"/>
    </row>
    <row r="25" spans="1:9">
      <c r="F25" s="153"/>
      <c r="G25" s="153"/>
    </row>
    <row r="26" spans="1:9">
      <c r="A26" s="579" t="s">
        <v>107</v>
      </c>
      <c r="B26" s="579"/>
      <c r="C26" s="579"/>
      <c r="I26" s="154" t="s">
        <v>108</v>
      </c>
    </row>
    <row r="27" spans="1:9">
      <c r="A27" s="571" t="s">
        <v>109</v>
      </c>
      <c r="B27" s="571"/>
      <c r="C27" s="572" t="s">
        <v>110</v>
      </c>
      <c r="D27" s="572"/>
      <c r="E27" s="572" t="s">
        <v>111</v>
      </c>
      <c r="F27" s="572"/>
      <c r="G27" s="572"/>
      <c r="H27" s="572" t="s">
        <v>112</v>
      </c>
      <c r="I27" s="572"/>
    </row>
    <row r="28" spans="1:9">
      <c r="A28" s="155" t="s">
        <v>113</v>
      </c>
      <c r="B28" s="155" t="s">
        <v>114</v>
      </c>
      <c r="C28" s="156" t="s">
        <v>115</v>
      </c>
      <c r="D28" s="156" t="s">
        <v>116</v>
      </c>
      <c r="E28" s="156" t="s">
        <v>117</v>
      </c>
      <c r="F28" s="157" t="s">
        <v>118</v>
      </c>
      <c r="G28" s="157" t="s">
        <v>119</v>
      </c>
      <c r="H28" s="156" t="s">
        <v>115</v>
      </c>
      <c r="I28" s="156" t="s">
        <v>116</v>
      </c>
    </row>
    <row r="29" spans="1:9" s="159" customFormat="1">
      <c r="A29" s="158">
        <v>1</v>
      </c>
      <c r="B29" s="158">
        <v>2</v>
      </c>
      <c r="C29" s="158">
        <v>3</v>
      </c>
      <c r="D29" s="158">
        <v>4</v>
      </c>
      <c r="E29" s="158">
        <v>5</v>
      </c>
      <c r="F29" s="158">
        <v>6</v>
      </c>
      <c r="G29" s="158">
        <v>7</v>
      </c>
      <c r="H29" s="158">
        <v>8</v>
      </c>
      <c r="I29" s="158">
        <v>9</v>
      </c>
    </row>
    <row r="30" spans="1:9" s="159" customFormat="1" ht="31.2">
      <c r="A30" s="580" t="s">
        <v>38</v>
      </c>
      <c r="B30" s="160" t="s">
        <v>120</v>
      </c>
      <c r="C30" s="170">
        <f>SUM(C31:C34)</f>
        <v>560340735.91999984</v>
      </c>
      <c r="D30" s="170">
        <f>SUM(D31:D34)</f>
        <v>0</v>
      </c>
      <c r="E30" s="170">
        <f>E35+E40</f>
        <v>1767232000</v>
      </c>
      <c r="F30" s="170">
        <f>SUM(F31:F34)</f>
        <v>1812427936.1400003</v>
      </c>
      <c r="G30" s="170">
        <f>SUM(G31:G34)</f>
        <v>1799052549.1900001</v>
      </c>
      <c r="H30" s="171">
        <f>SUM(H31:H34)</f>
        <v>573716122.86999989</v>
      </c>
      <c r="I30" s="171">
        <f>SUM(I31:I34)</f>
        <v>0</v>
      </c>
    </row>
    <row r="31" spans="1:9" s="159" customFormat="1">
      <c r="A31" s="580"/>
      <c r="B31" s="161" t="s">
        <v>121</v>
      </c>
      <c r="C31" s="172">
        <f>C36+C40+C42</f>
        <v>559630507.17999995</v>
      </c>
      <c r="D31" s="172">
        <f>D36+D40+D42</f>
        <v>0</v>
      </c>
      <c r="E31" s="172" t="s">
        <v>122</v>
      </c>
      <c r="F31" s="172">
        <f>F36+F40+F42</f>
        <v>1812265059.8600001</v>
      </c>
      <c r="G31" s="172">
        <f>G36+G40+G42</f>
        <v>1798861983.74</v>
      </c>
      <c r="H31" s="173">
        <f>C31+F31-G31+I31-D31</f>
        <v>573033583.29999995</v>
      </c>
      <c r="I31" s="172">
        <f>I36+I40+I42</f>
        <v>0</v>
      </c>
    </row>
    <row r="32" spans="1:9" s="159" customFormat="1">
      <c r="A32" s="580"/>
      <c r="B32" s="161" t="s">
        <v>123</v>
      </c>
      <c r="C32" s="172">
        <f>C37+C43</f>
        <v>88060.91</v>
      </c>
      <c r="D32" s="172">
        <f>D37+D43</f>
        <v>0</v>
      </c>
      <c r="E32" s="172" t="s">
        <v>122</v>
      </c>
      <c r="F32" s="172">
        <f>F37+F43</f>
        <v>21521.89</v>
      </c>
      <c r="G32" s="172">
        <f>G37+G43</f>
        <v>9377.1500000000015</v>
      </c>
      <c r="H32" s="173">
        <f>C32+F32-G32+I32-D32</f>
        <v>100205.65</v>
      </c>
      <c r="I32" s="172">
        <f>I37+I43</f>
        <v>0</v>
      </c>
    </row>
    <row r="33" spans="1:9" s="159" customFormat="1">
      <c r="A33" s="580"/>
      <c r="B33" s="161" t="s">
        <v>124</v>
      </c>
      <c r="C33" s="172">
        <f>C38+C44</f>
        <v>583408.93000000005</v>
      </c>
      <c r="D33" s="172">
        <f>D38+D44</f>
        <v>0</v>
      </c>
      <c r="E33" s="172" t="s">
        <v>122</v>
      </c>
      <c r="F33" s="172">
        <f>F38+F44</f>
        <v>140893.26</v>
      </c>
      <c r="G33" s="172">
        <f>G38+G44</f>
        <v>163306.81</v>
      </c>
      <c r="H33" s="173">
        <f>C33+F33-G33+I33-D33</f>
        <v>560995.38000000012</v>
      </c>
      <c r="I33" s="172">
        <f>I38+I44</f>
        <v>0</v>
      </c>
    </row>
    <row r="34" spans="1:9" s="159" customFormat="1">
      <c r="A34" s="580"/>
      <c r="B34" s="161" t="s">
        <v>125</v>
      </c>
      <c r="C34" s="172">
        <f>C39</f>
        <v>38758.9</v>
      </c>
      <c r="D34" s="172">
        <v>0</v>
      </c>
      <c r="E34" s="172" t="s">
        <v>122</v>
      </c>
      <c r="F34" s="172">
        <f>F39</f>
        <v>461.13</v>
      </c>
      <c r="G34" s="172">
        <f>G39</f>
        <v>17881.490000000002</v>
      </c>
      <c r="H34" s="173">
        <f>C34+F34-G34+I34-D34</f>
        <v>21338.539999999997</v>
      </c>
      <c r="I34" s="172">
        <f>I39</f>
        <v>0</v>
      </c>
    </row>
    <row r="35" spans="1:9" s="159" customFormat="1" ht="46.8">
      <c r="A35" s="581" t="s">
        <v>40</v>
      </c>
      <c r="B35" s="162" t="s">
        <v>126</v>
      </c>
      <c r="C35" s="173">
        <f>SUM(C36:C39)</f>
        <v>560340176.78999996</v>
      </c>
      <c r="D35" s="173">
        <f>SUM(D36:D39)</f>
        <v>0</v>
      </c>
      <c r="E35" s="173">
        <v>1369888000</v>
      </c>
      <c r="F35" s="173">
        <f>SUM(F36:F39)</f>
        <v>1415063577.7000003</v>
      </c>
      <c r="G35" s="173">
        <f>SUM(G36:G39)</f>
        <v>1401687978.6700001</v>
      </c>
      <c r="H35" s="173">
        <f>SUM(H36:H39)</f>
        <v>573715775.82000005</v>
      </c>
      <c r="I35" s="173">
        <f>SUM(I36:I39)</f>
        <v>0</v>
      </c>
    </row>
    <row r="36" spans="1:9" s="159" customFormat="1">
      <c r="A36" s="581"/>
      <c r="B36" s="161" t="s">
        <v>121</v>
      </c>
      <c r="C36" s="173">
        <v>559630087.13999999</v>
      </c>
      <c r="D36" s="173">
        <v>0</v>
      </c>
      <c r="E36" s="173" t="s">
        <v>122</v>
      </c>
      <c r="F36" s="173">
        <v>1414904194.47</v>
      </c>
      <c r="G36" s="173">
        <v>1401501033.1400001</v>
      </c>
      <c r="H36" s="173">
        <f>C36+F36-G36+I36-D36</f>
        <v>573033248.47000003</v>
      </c>
      <c r="I36" s="173">
        <v>0</v>
      </c>
    </row>
    <row r="37" spans="1:9" s="159" customFormat="1">
      <c r="A37" s="581"/>
      <c r="B37" s="161" t="s">
        <v>123</v>
      </c>
      <c r="C37" s="173">
        <v>87927.35</v>
      </c>
      <c r="D37" s="173">
        <v>0</v>
      </c>
      <c r="E37" s="173" t="s">
        <v>122</v>
      </c>
      <c r="F37" s="173">
        <v>21060.71</v>
      </c>
      <c r="G37" s="173">
        <v>8783.61</v>
      </c>
      <c r="H37" s="173">
        <f>C37+F37-G37+I37-D37</f>
        <v>100204.45</v>
      </c>
      <c r="I37" s="173">
        <v>0</v>
      </c>
    </row>
    <row r="38" spans="1:9" s="159" customFormat="1">
      <c r="A38" s="581"/>
      <c r="B38" s="161" t="s">
        <v>124</v>
      </c>
      <c r="C38" s="173">
        <v>583403.4</v>
      </c>
      <c r="D38" s="173">
        <v>0</v>
      </c>
      <c r="E38" s="173" t="s">
        <v>122</v>
      </c>
      <c r="F38" s="173">
        <v>137861.39000000001</v>
      </c>
      <c r="G38" s="173">
        <v>160280.43</v>
      </c>
      <c r="H38" s="173">
        <f>C38+F38-G38+I38-D38</f>
        <v>560984.3600000001</v>
      </c>
      <c r="I38" s="173">
        <v>0</v>
      </c>
    </row>
    <row r="39" spans="1:9" s="159" customFormat="1">
      <c r="A39" s="581"/>
      <c r="B39" s="161" t="s">
        <v>125</v>
      </c>
      <c r="C39" s="173">
        <v>38758.9</v>
      </c>
      <c r="D39" s="173">
        <v>0</v>
      </c>
      <c r="E39" s="173" t="s">
        <v>122</v>
      </c>
      <c r="F39" s="173">
        <v>461.13</v>
      </c>
      <c r="G39" s="173">
        <v>17881.490000000002</v>
      </c>
      <c r="H39" s="173">
        <f>C39+F39-G39+I39-D39</f>
        <v>21338.539999999997</v>
      </c>
      <c r="I39" s="173">
        <v>0</v>
      </c>
    </row>
    <row r="40" spans="1:9" s="159" customFormat="1" ht="31.2">
      <c r="A40" s="158" t="s">
        <v>42</v>
      </c>
      <c r="B40" s="162" t="s">
        <v>43</v>
      </c>
      <c r="C40" s="173">
        <v>0</v>
      </c>
      <c r="D40" s="173">
        <v>0</v>
      </c>
      <c r="E40" s="173">
        <v>397344000</v>
      </c>
      <c r="F40" s="173">
        <v>397344000</v>
      </c>
      <c r="G40" s="173">
        <v>397344000</v>
      </c>
      <c r="H40" s="173">
        <f>C40+F40-G40+I40-D40</f>
        <v>0</v>
      </c>
      <c r="I40" s="173">
        <v>0</v>
      </c>
    </row>
    <row r="41" spans="1:9" s="159" customFormat="1" ht="46.8">
      <c r="A41" s="582" t="s">
        <v>127</v>
      </c>
      <c r="B41" s="162" t="s">
        <v>128</v>
      </c>
      <c r="C41" s="173">
        <f>SUM(C42:C44)</f>
        <v>559.13</v>
      </c>
      <c r="D41" s="173">
        <f>SUM(D42:D44)</f>
        <v>0</v>
      </c>
      <c r="E41" s="173" t="s">
        <v>122</v>
      </c>
      <c r="F41" s="173">
        <f>SUM(F42:F44)</f>
        <v>20358.439999999999</v>
      </c>
      <c r="G41" s="173">
        <f>SUM(G42:G44)</f>
        <v>20570.52</v>
      </c>
      <c r="H41" s="173">
        <f>SUM(H42:H44)</f>
        <v>347.05000000000177</v>
      </c>
      <c r="I41" s="173">
        <f>SUM(I42:I44)</f>
        <v>0</v>
      </c>
    </row>
    <row r="42" spans="1:9" s="159" customFormat="1">
      <c r="A42" s="582"/>
      <c r="B42" s="161" t="s">
        <v>121</v>
      </c>
      <c r="C42" s="173">
        <v>420.04</v>
      </c>
      <c r="D42" s="173">
        <v>0</v>
      </c>
      <c r="E42" s="173" t="s">
        <v>122</v>
      </c>
      <c r="F42" s="173">
        <v>16865.39</v>
      </c>
      <c r="G42" s="173">
        <v>16950.599999999999</v>
      </c>
      <c r="H42" s="173">
        <f>C42+F42-G42+I42-D42</f>
        <v>334.83000000000175</v>
      </c>
      <c r="I42" s="173">
        <v>0</v>
      </c>
    </row>
    <row r="43" spans="1:9" s="159" customFormat="1">
      <c r="A43" s="582"/>
      <c r="B43" s="161" t="s">
        <v>123</v>
      </c>
      <c r="C43" s="173">
        <v>133.56</v>
      </c>
      <c r="D43" s="173">
        <v>0</v>
      </c>
      <c r="E43" s="173" t="s">
        <v>122</v>
      </c>
      <c r="F43" s="173">
        <v>461.18</v>
      </c>
      <c r="G43" s="173">
        <v>593.54</v>
      </c>
      <c r="H43" s="173">
        <f>C43+F43-G43+I43-D43</f>
        <v>1.2000000000000455</v>
      </c>
      <c r="I43" s="173">
        <v>0</v>
      </c>
    </row>
    <row r="44" spans="1:9" s="159" customFormat="1">
      <c r="A44" s="582"/>
      <c r="B44" s="161" t="s">
        <v>124</v>
      </c>
      <c r="C44" s="173">
        <v>5.53</v>
      </c>
      <c r="D44" s="173">
        <v>0</v>
      </c>
      <c r="E44" s="173" t="s">
        <v>122</v>
      </c>
      <c r="F44" s="173">
        <v>3031.87</v>
      </c>
      <c r="G44" s="173">
        <v>3026.38</v>
      </c>
      <c r="H44" s="173">
        <f>C44+F44-G44+I44-D44</f>
        <v>11.019999999999982</v>
      </c>
      <c r="I44" s="173">
        <v>0</v>
      </c>
    </row>
    <row r="45" spans="1:9" s="164" customFormat="1">
      <c r="A45" s="163" t="s">
        <v>44</v>
      </c>
      <c r="B45" s="160" t="s">
        <v>129</v>
      </c>
      <c r="C45" s="171">
        <f>SUM(C46:C47)</f>
        <v>8146.73</v>
      </c>
      <c r="D45" s="171">
        <f>SUM(D46:D47)</f>
        <v>0</v>
      </c>
      <c r="E45" s="171">
        <v>83068000</v>
      </c>
      <c r="F45" s="171">
        <f>SUM(F46:F47)</f>
        <v>81591853.269999996</v>
      </c>
      <c r="G45" s="171">
        <f>SUM(G46:G47)</f>
        <v>81600000</v>
      </c>
      <c r="H45" s="171">
        <f>SUM(H46:H47)</f>
        <v>0</v>
      </c>
      <c r="I45" s="171">
        <f>SUM(I46:I47)</f>
        <v>0</v>
      </c>
    </row>
    <row r="46" spans="1:9" s="159" customFormat="1">
      <c r="A46" s="158" t="s">
        <v>130</v>
      </c>
      <c r="B46" s="162" t="s">
        <v>131</v>
      </c>
      <c r="C46" s="173">
        <v>8146.73</v>
      </c>
      <c r="D46" s="173">
        <v>0</v>
      </c>
      <c r="E46" s="173" t="s">
        <v>122</v>
      </c>
      <c r="F46" s="173">
        <v>81591853.269999996</v>
      </c>
      <c r="G46" s="173">
        <v>81600000</v>
      </c>
      <c r="H46" s="173">
        <f>C46+F46-G46+I46-D46</f>
        <v>0</v>
      </c>
      <c r="I46" s="173">
        <v>0</v>
      </c>
    </row>
    <row r="47" spans="1:9" s="159" customFormat="1">
      <c r="A47" s="158" t="s">
        <v>132</v>
      </c>
      <c r="B47" s="162" t="s">
        <v>133</v>
      </c>
      <c r="C47" s="173">
        <v>0</v>
      </c>
      <c r="D47" s="173">
        <v>0</v>
      </c>
      <c r="E47" s="173" t="s">
        <v>122</v>
      </c>
      <c r="F47" s="173">
        <v>0</v>
      </c>
      <c r="G47" s="173">
        <v>0</v>
      </c>
      <c r="H47" s="173">
        <f>C47+F47-G47+I47-D47</f>
        <v>0</v>
      </c>
      <c r="I47" s="173">
        <v>0</v>
      </c>
    </row>
    <row r="48" spans="1:9" s="164" customFormat="1">
      <c r="A48" s="163" t="s">
        <v>46</v>
      </c>
      <c r="B48" s="160" t="s">
        <v>134</v>
      </c>
      <c r="C48" s="171">
        <f>SUM(C49:C54)+C57</f>
        <v>24236051.43</v>
      </c>
      <c r="D48" s="171">
        <f>SUM(D49:D54)+D57</f>
        <v>0</v>
      </c>
      <c r="E48" s="171">
        <v>15325000</v>
      </c>
      <c r="F48" s="171">
        <f>SUM(F49:F54)+F57</f>
        <v>15148804.200000001</v>
      </c>
      <c r="G48" s="171">
        <f>SUM(G49:G54)+G57</f>
        <v>14835742.309999999</v>
      </c>
      <c r="H48" s="171">
        <f>SUM(H49:H54)+H57</f>
        <v>24568001.750000004</v>
      </c>
      <c r="I48" s="171">
        <f>SUM(I49:I54)+I57</f>
        <v>18888.43</v>
      </c>
    </row>
    <row r="49" spans="1:9" s="159" customFormat="1" ht="46.8">
      <c r="A49" s="158" t="s">
        <v>135</v>
      </c>
      <c r="B49" s="162" t="s">
        <v>136</v>
      </c>
      <c r="C49" s="173">
        <v>0</v>
      </c>
      <c r="D49" s="173">
        <v>0</v>
      </c>
      <c r="E49" s="173">
        <v>340000</v>
      </c>
      <c r="F49" s="173">
        <v>264693.2</v>
      </c>
      <c r="G49" s="173">
        <v>264693.2</v>
      </c>
      <c r="H49" s="173">
        <f>C49-D49+F49-G49+I49</f>
        <v>0</v>
      </c>
      <c r="I49" s="173">
        <v>0</v>
      </c>
    </row>
    <row r="50" spans="1:9" s="164" customFormat="1" ht="31.2">
      <c r="A50" s="158" t="s">
        <v>137</v>
      </c>
      <c r="B50" s="162" t="s">
        <v>138</v>
      </c>
      <c r="C50" s="173">
        <v>0</v>
      </c>
      <c r="D50" s="173">
        <v>0</v>
      </c>
      <c r="E50" s="173" t="s">
        <v>122</v>
      </c>
      <c r="F50" s="173">
        <v>1634369.88</v>
      </c>
      <c r="G50" s="173">
        <v>1634369.88</v>
      </c>
      <c r="H50" s="173">
        <f>C50-D50+F50-G50+I50</f>
        <v>0</v>
      </c>
      <c r="I50" s="173">
        <v>0</v>
      </c>
    </row>
    <row r="51" spans="1:9" s="165" customFormat="1">
      <c r="A51" s="158" t="s">
        <v>139</v>
      </c>
      <c r="B51" s="162" t="s">
        <v>140</v>
      </c>
      <c r="C51" s="173">
        <v>0</v>
      </c>
      <c r="D51" s="173">
        <v>0</v>
      </c>
      <c r="E51" s="173" t="s">
        <v>122</v>
      </c>
      <c r="F51" s="173">
        <v>17055.48</v>
      </c>
      <c r="G51" s="173">
        <v>17055.48</v>
      </c>
      <c r="H51" s="173">
        <f>C51-D51+F51-G51+I51</f>
        <v>0</v>
      </c>
      <c r="I51" s="173">
        <v>0</v>
      </c>
    </row>
    <row r="52" spans="1:9" s="165" customFormat="1">
      <c r="A52" s="158" t="s">
        <v>141</v>
      </c>
      <c r="B52" s="162" t="s">
        <v>142</v>
      </c>
      <c r="C52" s="173">
        <v>0</v>
      </c>
      <c r="D52" s="173">
        <v>0</v>
      </c>
      <c r="E52" s="173" t="s">
        <v>122</v>
      </c>
      <c r="F52" s="173">
        <v>27</v>
      </c>
      <c r="G52" s="173">
        <v>18</v>
      </c>
      <c r="H52" s="173">
        <f>C52-D52+F52-G52+I52</f>
        <v>9</v>
      </c>
      <c r="I52" s="173">
        <v>0</v>
      </c>
    </row>
    <row r="53" spans="1:9" s="165" customFormat="1">
      <c r="A53" s="158" t="s">
        <v>143</v>
      </c>
      <c r="B53" s="162" t="s">
        <v>144</v>
      </c>
      <c r="C53" s="173">
        <v>0</v>
      </c>
      <c r="D53" s="173">
        <v>0</v>
      </c>
      <c r="E53" s="173" t="s">
        <v>122</v>
      </c>
      <c r="F53" s="173">
        <v>0</v>
      </c>
      <c r="G53" s="173">
        <v>0</v>
      </c>
      <c r="H53" s="173">
        <f>C53-D53+F53-G53+I53</f>
        <v>0</v>
      </c>
      <c r="I53" s="173">
        <v>0</v>
      </c>
    </row>
    <row r="54" spans="1:9" s="166" customFormat="1">
      <c r="A54" s="158" t="s">
        <v>145</v>
      </c>
      <c r="B54" s="162" t="s">
        <v>146</v>
      </c>
      <c r="C54" s="173">
        <f>SUM(C55:C56)</f>
        <v>1298956.6399999999</v>
      </c>
      <c r="D54" s="173">
        <f>SUM(D55:D56)</f>
        <v>0</v>
      </c>
      <c r="E54" s="171" t="s">
        <v>122</v>
      </c>
      <c r="F54" s="173">
        <f>SUM(F55:F56)</f>
        <v>9011775.4199999999</v>
      </c>
      <c r="G54" s="173">
        <f>SUM(G55:G56)</f>
        <v>9532135.6199999992</v>
      </c>
      <c r="H54" s="173">
        <f>SUM(H55:H56)</f>
        <v>778596.44000000134</v>
      </c>
      <c r="I54" s="173">
        <f>SUM(I55:I56)</f>
        <v>0</v>
      </c>
    </row>
    <row r="55" spans="1:9" s="165" customFormat="1">
      <c r="A55" s="167" t="s">
        <v>147</v>
      </c>
      <c r="B55" s="162" t="s">
        <v>125</v>
      </c>
      <c r="C55" s="173">
        <v>1298956.6399999999</v>
      </c>
      <c r="D55" s="173">
        <v>0</v>
      </c>
      <c r="E55" s="173" t="s">
        <v>122</v>
      </c>
      <c r="F55" s="173">
        <v>9011570.4199999999</v>
      </c>
      <c r="G55" s="173">
        <v>9531930.6199999992</v>
      </c>
      <c r="H55" s="173">
        <f>C55-D55+F55-G55+I55</f>
        <v>778596.44000000134</v>
      </c>
      <c r="I55" s="173">
        <v>0</v>
      </c>
    </row>
    <row r="56" spans="1:9" s="159" customFormat="1">
      <c r="A56" s="167" t="s">
        <v>148</v>
      </c>
      <c r="B56" s="162" t="s">
        <v>149</v>
      </c>
      <c r="C56" s="173">
        <v>0</v>
      </c>
      <c r="D56" s="173">
        <v>0</v>
      </c>
      <c r="E56" s="173" t="s">
        <v>122</v>
      </c>
      <c r="F56" s="173">
        <v>205</v>
      </c>
      <c r="G56" s="173">
        <v>205</v>
      </c>
      <c r="H56" s="173">
        <f>C56-D56+F56-G56+I56</f>
        <v>0</v>
      </c>
      <c r="I56" s="173">
        <v>0</v>
      </c>
    </row>
    <row r="57" spans="1:9" s="165" customFormat="1">
      <c r="A57" s="582" t="s">
        <v>150</v>
      </c>
      <c r="B57" s="168" t="s">
        <v>134</v>
      </c>
      <c r="C57" s="173">
        <f>SUM(C58:C60)</f>
        <v>22937094.789999999</v>
      </c>
      <c r="D57" s="173">
        <f>SUM(D58:D60)</f>
        <v>0</v>
      </c>
      <c r="E57" s="173" t="s">
        <v>122</v>
      </c>
      <c r="F57" s="173">
        <f>SUM(F58:F60)</f>
        <v>4220883.2200000007</v>
      </c>
      <c r="G57" s="173">
        <f>SUM(G58:G60)</f>
        <v>3387470.13</v>
      </c>
      <c r="H57" s="173">
        <f>SUM(H58:H60)</f>
        <v>23789396.310000002</v>
      </c>
      <c r="I57" s="173">
        <f>SUM(I58:I60)</f>
        <v>18888.43</v>
      </c>
    </row>
    <row r="58" spans="1:9" s="165" customFormat="1">
      <c r="A58" s="582"/>
      <c r="B58" s="168" t="s">
        <v>151</v>
      </c>
      <c r="C58" s="173">
        <v>56920.47</v>
      </c>
      <c r="D58" s="173">
        <v>0</v>
      </c>
      <c r="E58" s="173" t="s">
        <v>122</v>
      </c>
      <c r="F58" s="173">
        <v>106169.81</v>
      </c>
      <c r="G58" s="173">
        <v>121834.36</v>
      </c>
      <c r="H58" s="173">
        <f>C58-D58+F58-G58+I58</f>
        <v>60144.35</v>
      </c>
      <c r="I58" s="173">
        <v>18888.43</v>
      </c>
    </row>
    <row r="59" spans="1:9" s="165" customFormat="1" ht="46.8">
      <c r="A59" s="582"/>
      <c r="B59" s="162" t="s">
        <v>152</v>
      </c>
      <c r="C59" s="173">
        <v>8307547.1799999997</v>
      </c>
      <c r="D59" s="173">
        <v>0</v>
      </c>
      <c r="E59" s="173" t="s">
        <v>122</v>
      </c>
      <c r="F59" s="173">
        <v>2182337.12</v>
      </c>
      <c r="G59" s="173">
        <v>1767464.11</v>
      </c>
      <c r="H59" s="173">
        <f>C59-D59+F59-G59+I59</f>
        <v>8722420.1900000013</v>
      </c>
      <c r="I59" s="173">
        <v>0</v>
      </c>
    </row>
    <row r="60" spans="1:9" s="164" customFormat="1" ht="46.8">
      <c r="A60" s="582"/>
      <c r="B60" s="168" t="s">
        <v>153</v>
      </c>
      <c r="C60" s="173">
        <v>14572627.140000001</v>
      </c>
      <c r="D60" s="173">
        <v>0</v>
      </c>
      <c r="E60" s="173" t="s">
        <v>122</v>
      </c>
      <c r="F60" s="173">
        <v>1932376.29</v>
      </c>
      <c r="G60" s="173">
        <v>1498171.66</v>
      </c>
      <c r="H60" s="173">
        <f>C60-D60+F60-G60+I60</f>
        <v>15006831.77</v>
      </c>
      <c r="I60" s="173">
        <v>0</v>
      </c>
    </row>
    <row r="61" spans="1:9" s="164" customFormat="1">
      <c r="A61" s="574" t="s">
        <v>154</v>
      </c>
      <c r="B61" s="574"/>
      <c r="C61" s="171">
        <f t="shared" ref="C61:I61" si="0">C30+C45+C48</f>
        <v>584584934.0799998</v>
      </c>
      <c r="D61" s="171">
        <f t="shared" si="0"/>
        <v>0</v>
      </c>
      <c r="E61" s="171">
        <f t="shared" si="0"/>
        <v>1865625000</v>
      </c>
      <c r="F61" s="171">
        <f t="shared" si="0"/>
        <v>1909168593.6100004</v>
      </c>
      <c r="G61" s="171">
        <f t="shared" si="0"/>
        <v>1895488291.5</v>
      </c>
      <c r="H61" s="171">
        <f t="shared" si="0"/>
        <v>598284124.61999989</v>
      </c>
      <c r="I61" s="171">
        <f t="shared" si="0"/>
        <v>18888.43</v>
      </c>
    </row>
    <row r="62" spans="1:9">
      <c r="C62" s="169"/>
      <c r="D62" s="169"/>
      <c r="E62" s="169"/>
      <c r="F62" s="169"/>
      <c r="G62" s="169"/>
      <c r="H62" s="169"/>
      <c r="I62" s="169"/>
    </row>
    <row r="63" spans="1:9" s="159" customFormat="1" ht="15.75" customHeight="1">
      <c r="A63" s="578" t="s">
        <v>94</v>
      </c>
      <c r="B63" s="578"/>
      <c r="C63" s="150"/>
      <c r="D63" s="578"/>
      <c r="E63" s="578"/>
      <c r="F63" s="151"/>
      <c r="H63" s="578" t="s">
        <v>95</v>
      </c>
      <c r="I63" s="578"/>
    </row>
    <row r="64" spans="1:9" s="164" customFormat="1">
      <c r="A64" s="150"/>
      <c r="B64" s="150"/>
      <c r="C64" s="151"/>
      <c r="D64" s="578" t="s">
        <v>96</v>
      </c>
      <c r="E64" s="578"/>
      <c r="F64" s="151"/>
      <c r="H64" s="151"/>
      <c r="I64" s="151"/>
    </row>
    <row r="65" spans="1:9" s="164" customFormat="1">
      <c r="A65" s="150"/>
      <c r="B65" s="150"/>
      <c r="C65" s="151"/>
      <c r="D65" s="151"/>
      <c r="E65" s="151"/>
      <c r="F65" s="151"/>
      <c r="H65" s="151"/>
      <c r="I65" s="151"/>
    </row>
    <row r="66" spans="1:9" s="164" customFormat="1">
      <c r="A66" s="578" t="s">
        <v>98</v>
      </c>
      <c r="B66" s="578"/>
      <c r="C66" s="151"/>
      <c r="D66" s="578"/>
      <c r="E66" s="578"/>
      <c r="F66" s="151"/>
      <c r="H66" s="578" t="s">
        <v>99</v>
      </c>
      <c r="I66" s="578"/>
    </row>
    <row r="67" spans="1:9" s="159" customFormat="1">
      <c r="A67" s="150"/>
      <c r="B67" s="150"/>
      <c r="C67" s="151"/>
      <c r="D67" s="578" t="s">
        <v>96</v>
      </c>
      <c r="E67" s="578"/>
      <c r="F67" s="151"/>
      <c r="G67" s="151"/>
      <c r="H67" s="151"/>
      <c r="I67" s="151"/>
    </row>
    <row r="68" spans="1:9" s="159" customFormat="1">
      <c r="A68" s="150"/>
      <c r="B68" s="150"/>
      <c r="C68" s="151"/>
      <c r="D68" s="151"/>
      <c r="E68" s="151"/>
      <c r="F68" s="151"/>
      <c r="G68" s="151"/>
      <c r="H68" s="151"/>
      <c r="I68" s="151"/>
    </row>
    <row r="69" spans="1:9" s="164" customFormat="1">
      <c r="A69" s="150"/>
      <c r="B69" s="150"/>
      <c r="C69" s="151"/>
      <c r="D69" s="151"/>
      <c r="E69" s="151"/>
      <c r="F69" s="151"/>
      <c r="G69" s="151"/>
    </row>
    <row r="70" spans="1:9" s="159" customFormat="1">
      <c r="A70" s="150"/>
      <c r="B70" s="150"/>
      <c r="C70" s="151"/>
      <c r="D70" s="151"/>
      <c r="E70" s="151"/>
      <c r="F70" s="151"/>
      <c r="G70" s="151"/>
    </row>
    <row r="71" spans="1:9" s="159" customFormat="1">
      <c r="A71" s="150"/>
      <c r="B71" s="150"/>
      <c r="C71" s="151"/>
      <c r="D71" s="151"/>
      <c r="E71" s="151"/>
      <c r="F71" s="151"/>
      <c r="G71" s="151"/>
    </row>
    <row r="72" spans="1:9" s="164" customFormat="1">
      <c r="A72" s="150"/>
      <c r="B72" s="150"/>
      <c r="C72" s="151"/>
      <c r="D72" s="151"/>
      <c r="E72" s="151"/>
      <c r="F72" s="151"/>
      <c r="G72" s="151"/>
    </row>
    <row r="73" spans="1:9" s="164" customFormat="1">
      <c r="A73" s="150"/>
      <c r="B73" s="150"/>
      <c r="C73" s="151"/>
      <c r="D73" s="151"/>
      <c r="E73" s="151"/>
      <c r="F73" s="151"/>
      <c r="G73" s="151"/>
      <c r="H73" s="151"/>
      <c r="I73" s="151"/>
    </row>
    <row r="74" spans="1:9" s="159" customFormat="1">
      <c r="A74" s="150"/>
      <c r="B74" s="150"/>
      <c r="C74" s="151"/>
      <c r="D74" s="151"/>
      <c r="E74" s="151"/>
      <c r="F74" s="151"/>
      <c r="G74" s="151"/>
      <c r="H74" s="151"/>
      <c r="I74" s="151"/>
    </row>
    <row r="75" spans="1:9" s="159" customFormat="1">
      <c r="A75" s="150"/>
      <c r="B75" s="150"/>
      <c r="C75" s="151"/>
      <c r="D75" s="151"/>
      <c r="E75" s="151"/>
      <c r="F75" s="151"/>
      <c r="G75" s="151"/>
      <c r="H75" s="151"/>
      <c r="I75" s="151"/>
    </row>
    <row r="76" spans="1:9" s="159" customFormat="1">
      <c r="A76" s="150"/>
      <c r="B76" s="150"/>
      <c r="C76" s="151"/>
      <c r="D76" s="151"/>
      <c r="E76" s="151"/>
      <c r="F76" s="151"/>
      <c r="G76" s="151"/>
      <c r="H76" s="151"/>
      <c r="I76" s="151"/>
    </row>
    <row r="77" spans="1:9" s="164" customFormat="1">
      <c r="A77" s="150"/>
      <c r="B77" s="150"/>
      <c r="C77" s="151"/>
      <c r="D77" s="151"/>
      <c r="E77" s="151"/>
      <c r="F77" s="151"/>
      <c r="G77" s="151"/>
      <c r="H77" s="151"/>
      <c r="I77" s="151"/>
    </row>
    <row r="78" spans="1:9" s="159" customFormat="1">
      <c r="A78" s="150"/>
      <c r="B78" s="150"/>
      <c r="C78" s="151"/>
      <c r="D78" s="151"/>
      <c r="E78" s="151"/>
      <c r="F78" s="151"/>
      <c r="G78" s="151"/>
      <c r="H78" s="151"/>
      <c r="I78" s="151"/>
    </row>
    <row r="79" spans="1:9" s="159" customFormat="1">
      <c r="A79" s="150"/>
      <c r="B79" s="150"/>
      <c r="C79" s="151"/>
      <c r="D79" s="151"/>
      <c r="E79" s="151"/>
      <c r="F79" s="151"/>
      <c r="G79" s="151"/>
      <c r="H79" s="151"/>
      <c r="I79" s="151"/>
    </row>
    <row r="80" spans="1:9" s="159" customFormat="1">
      <c r="A80" s="150"/>
      <c r="B80" s="150"/>
      <c r="C80" s="151"/>
      <c r="D80" s="151"/>
      <c r="E80" s="151"/>
      <c r="F80" s="151"/>
      <c r="G80" s="151"/>
      <c r="H80" s="151"/>
      <c r="I80" s="151"/>
    </row>
    <row r="81" spans="1:9" s="159" customFormat="1">
      <c r="A81" s="150"/>
      <c r="B81" s="150"/>
      <c r="C81" s="151"/>
      <c r="D81" s="151"/>
      <c r="E81" s="151"/>
      <c r="F81" s="151"/>
      <c r="G81" s="151"/>
      <c r="H81" s="151"/>
      <c r="I81" s="151"/>
    </row>
    <row r="82" spans="1:9" s="164" customFormat="1">
      <c r="A82" s="150"/>
      <c r="B82" s="150"/>
      <c r="C82" s="151"/>
      <c r="D82" s="151"/>
      <c r="E82" s="151"/>
      <c r="F82" s="151"/>
      <c r="G82" s="151"/>
      <c r="H82" s="151"/>
      <c r="I82" s="151"/>
    </row>
  </sheetData>
  <mergeCells count="39">
    <mergeCell ref="D67:E67"/>
    <mergeCell ref="D63:E63"/>
    <mergeCell ref="H63:I63"/>
    <mergeCell ref="D64:E64"/>
    <mergeCell ref="A66:B66"/>
    <mergeCell ref="D66:E66"/>
    <mergeCell ref="H66:I66"/>
    <mergeCell ref="A63:B63"/>
    <mergeCell ref="A61:B61"/>
    <mergeCell ref="A18:I18"/>
    <mergeCell ref="A20:I20"/>
    <mergeCell ref="A22:I22"/>
    <mergeCell ref="A23:I23"/>
    <mergeCell ref="A24:B24"/>
    <mergeCell ref="A26:C26"/>
    <mergeCell ref="A30:A34"/>
    <mergeCell ref="A35:A39"/>
    <mergeCell ref="A41:A44"/>
    <mergeCell ref="A57:A60"/>
    <mergeCell ref="H10:I10"/>
    <mergeCell ref="H11:I11"/>
    <mergeCell ref="A27:B27"/>
    <mergeCell ref="C27:D27"/>
    <mergeCell ref="E27:G27"/>
    <mergeCell ref="H27:I27"/>
    <mergeCell ref="A14:I14"/>
    <mergeCell ref="A15:I15"/>
    <mergeCell ref="A16:I16"/>
    <mergeCell ref="A17:I17"/>
    <mergeCell ref="H12:I12"/>
    <mergeCell ref="H6:I6"/>
    <mergeCell ref="H7:I7"/>
    <mergeCell ref="H8:I8"/>
    <mergeCell ref="H9:I9"/>
    <mergeCell ref="H1:I1"/>
    <mergeCell ref="H2:I2"/>
    <mergeCell ref="H3:I3"/>
    <mergeCell ref="H4:I4"/>
    <mergeCell ref="H5:I5"/>
  </mergeCells>
  <pageMargins left="0.51181102362204722" right="0.31496062992125984" top="0.55118110236220474" bottom="0.15748031496062992" header="0.31496062992125984" footer="0.31496062992125984"/>
  <pageSetup paperSize="9" scale="43" firstPageNumber="4"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E58E-D38E-45C2-A530-5F1446E2F0F3}">
  <dimension ref="A1:AA156"/>
  <sheetViews>
    <sheetView view="pageBreakPreview" topLeftCell="A74" zoomScale="40" zoomScaleNormal="76" zoomScaleSheetLayoutView="40" workbookViewId="0">
      <selection activeCell="J17" sqref="J17:K17"/>
    </sheetView>
  </sheetViews>
  <sheetFormatPr defaultColWidth="7.5546875" defaultRowHeight="15.6"/>
  <cols>
    <col min="1" max="1" width="12" style="174" customWidth="1"/>
    <col min="2" max="2" width="37.44140625" style="175" customWidth="1"/>
    <col min="3" max="3" width="13.5546875" style="175" customWidth="1"/>
    <col min="4" max="4" width="17.33203125" style="175" bestFit="1" customWidth="1"/>
    <col min="5" max="5" width="19.44140625" style="175" customWidth="1"/>
    <col min="6" max="6" width="19.6640625" style="175" customWidth="1"/>
    <col min="7" max="7" width="15.44140625" style="175" customWidth="1"/>
    <col min="8" max="8" width="17.33203125" style="175" customWidth="1"/>
    <col min="9" max="9" width="20.6640625" style="175" customWidth="1"/>
    <col min="10" max="10" width="20.5546875" style="175" customWidth="1"/>
    <col min="11" max="11" width="15.88671875" style="175" customWidth="1"/>
    <col min="12" max="12" width="17.33203125" style="175" customWidth="1"/>
    <col min="13" max="13" width="19.6640625" style="175" customWidth="1"/>
    <col min="14" max="14" width="16.33203125" style="175" customWidth="1"/>
    <col min="15" max="15" width="18.33203125" style="175" customWidth="1"/>
    <col min="16" max="16" width="19.33203125" style="175" customWidth="1"/>
    <col min="17" max="17" width="14.44140625" style="175" customWidth="1"/>
    <col min="18" max="18" width="16.6640625" style="175" customWidth="1"/>
    <col min="19" max="19" width="0.6640625" style="175" hidden="1" customWidth="1"/>
    <col min="20" max="20" width="0.33203125" style="175" hidden="1" customWidth="1"/>
    <col min="21" max="23" width="7.5546875" style="175" hidden="1" customWidth="1"/>
    <col min="24" max="24" width="12.109375" style="175" hidden="1" customWidth="1"/>
    <col min="25" max="27" width="7.5546875" style="175" hidden="1" customWidth="1"/>
    <col min="28" max="16384" width="7.5546875" style="175"/>
  </cols>
  <sheetData>
    <row r="1" spans="1:18">
      <c r="M1" s="175" t="s">
        <v>155</v>
      </c>
    </row>
    <row r="2" spans="1:18">
      <c r="M2" s="175" t="s">
        <v>156</v>
      </c>
    </row>
    <row r="3" spans="1:18">
      <c r="M3" s="175" t="s">
        <v>157</v>
      </c>
    </row>
    <row r="4" spans="1:18">
      <c r="M4" s="175" t="s">
        <v>16</v>
      </c>
    </row>
    <row r="7" spans="1:18">
      <c r="A7" s="629"/>
      <c r="B7" s="630"/>
      <c r="C7" s="630"/>
      <c r="D7" s="630"/>
      <c r="E7" s="630"/>
      <c r="F7" s="630"/>
      <c r="G7" s="630"/>
      <c r="H7" s="630"/>
      <c r="I7" s="630"/>
      <c r="J7" s="630"/>
      <c r="K7" s="630"/>
      <c r="L7" s="630"/>
      <c r="M7" s="630"/>
      <c r="N7" s="630"/>
      <c r="O7" s="630"/>
      <c r="P7" s="630"/>
      <c r="Q7" s="630"/>
      <c r="R7" s="630"/>
    </row>
    <row r="8" spans="1:18">
      <c r="A8" s="632" t="s">
        <v>0</v>
      </c>
      <c r="B8" s="632"/>
      <c r="C8" s="632"/>
      <c r="D8" s="632"/>
      <c r="E8" s="632"/>
      <c r="F8" s="632"/>
      <c r="G8" s="632"/>
      <c r="H8" s="632"/>
      <c r="I8" s="632"/>
      <c r="J8" s="632"/>
      <c r="K8" s="632"/>
      <c r="L8" s="632"/>
      <c r="M8" s="632"/>
      <c r="N8" s="632"/>
      <c r="O8" s="632"/>
      <c r="P8" s="632"/>
      <c r="Q8" s="632"/>
      <c r="R8" s="632"/>
    </row>
    <row r="10" spans="1:18">
      <c r="A10" s="631" t="s">
        <v>606</v>
      </c>
      <c r="B10" s="631"/>
      <c r="C10" s="631"/>
      <c r="D10" s="631"/>
      <c r="E10" s="631"/>
      <c r="F10" s="631"/>
      <c r="G10" s="631"/>
      <c r="H10" s="631"/>
      <c r="I10" s="631"/>
      <c r="J10" s="631"/>
      <c r="K10" s="631"/>
      <c r="L10" s="631"/>
      <c r="M10" s="631"/>
      <c r="N10" s="631"/>
      <c r="O10" s="631"/>
      <c r="P10" s="631"/>
      <c r="Q10" s="631"/>
      <c r="R10" s="631"/>
    </row>
    <row r="11" spans="1:18">
      <c r="A11" s="620" t="s">
        <v>607</v>
      </c>
      <c r="B11" s="620"/>
      <c r="C11" s="620"/>
      <c r="D11" s="620"/>
      <c r="E11" s="620"/>
      <c r="F11" s="620"/>
      <c r="G11" s="620"/>
      <c r="H11" s="620"/>
      <c r="I11" s="620"/>
      <c r="J11" s="620"/>
      <c r="K11" s="620"/>
      <c r="L11" s="620"/>
      <c r="M11" s="620"/>
      <c r="N11" s="620"/>
      <c r="O11" s="620"/>
      <c r="P11" s="620"/>
      <c r="Q11" s="620"/>
      <c r="R11" s="620"/>
    </row>
    <row r="12" spans="1:18">
      <c r="A12" s="620" t="s">
        <v>21</v>
      </c>
      <c r="B12" s="620"/>
      <c r="C12" s="620"/>
      <c r="D12" s="620"/>
      <c r="E12" s="620"/>
      <c r="F12" s="620"/>
      <c r="G12" s="620"/>
      <c r="H12" s="620"/>
      <c r="I12" s="620"/>
      <c r="J12" s="620"/>
      <c r="K12" s="620"/>
      <c r="L12" s="620"/>
      <c r="M12" s="620"/>
      <c r="N12" s="620"/>
      <c r="O12" s="620"/>
      <c r="P12" s="620"/>
      <c r="Q12" s="620"/>
      <c r="R12" s="620"/>
    </row>
    <row r="13" spans="1:18">
      <c r="A13" s="620"/>
      <c r="B13" s="620"/>
      <c r="C13" s="620"/>
      <c r="D13" s="620"/>
      <c r="E13" s="620"/>
      <c r="F13" s="620"/>
      <c r="G13" s="620"/>
      <c r="H13" s="620"/>
      <c r="I13" s="620"/>
      <c r="J13" s="620"/>
      <c r="K13" s="620"/>
      <c r="L13" s="620"/>
      <c r="M13" s="620"/>
      <c r="N13" s="620"/>
      <c r="O13" s="620"/>
      <c r="P13" s="620"/>
      <c r="Q13" s="620"/>
      <c r="R13" s="620"/>
    </row>
    <row r="14" spans="1:18">
      <c r="A14" s="620" t="s">
        <v>4</v>
      </c>
      <c r="B14" s="620"/>
      <c r="C14" s="620"/>
      <c r="D14" s="620"/>
      <c r="E14" s="620"/>
      <c r="F14" s="620"/>
      <c r="G14" s="620"/>
      <c r="H14" s="620"/>
      <c r="I14" s="620"/>
      <c r="J14" s="620"/>
      <c r="K14" s="620"/>
      <c r="L14" s="620"/>
      <c r="M14" s="620"/>
      <c r="N14" s="620"/>
      <c r="O14" s="620"/>
      <c r="P14" s="620"/>
      <c r="Q14" s="620"/>
      <c r="R14" s="620"/>
    </row>
    <row r="15" spans="1:18" ht="16.95" customHeight="1">
      <c r="A15" s="621"/>
      <c r="B15" s="621"/>
      <c r="C15" s="621"/>
      <c r="D15" s="621"/>
      <c r="E15" s="621"/>
      <c r="F15" s="621"/>
      <c r="G15" s="621"/>
      <c r="H15" s="621"/>
      <c r="I15" s="621"/>
      <c r="J15" s="621"/>
      <c r="K15" s="621"/>
      <c r="L15" s="621"/>
      <c r="M15" s="621"/>
      <c r="N15" s="621"/>
      <c r="O15" s="621"/>
      <c r="P15" s="621"/>
      <c r="Q15" s="621"/>
      <c r="R15" s="621"/>
    </row>
    <row r="16" spans="1:18" ht="24" customHeight="1">
      <c r="A16" s="619" t="s">
        <v>159</v>
      </c>
      <c r="B16" s="619"/>
      <c r="C16" s="177"/>
      <c r="D16" s="177"/>
      <c r="R16" s="178" t="s">
        <v>160</v>
      </c>
    </row>
    <row r="17" spans="1:19" s="176" customFormat="1" ht="42.6" customHeight="1">
      <c r="A17" s="618" t="s">
        <v>161</v>
      </c>
      <c r="B17" s="618"/>
      <c r="C17" s="618" t="s">
        <v>110</v>
      </c>
      <c r="D17" s="618"/>
      <c r="E17" s="618" t="s">
        <v>162</v>
      </c>
      <c r="F17" s="618" t="s">
        <v>163</v>
      </c>
      <c r="G17" s="618"/>
      <c r="H17" s="618"/>
      <c r="I17" s="618" t="s">
        <v>164</v>
      </c>
      <c r="J17" s="618" t="s">
        <v>165</v>
      </c>
      <c r="K17" s="627"/>
      <c r="L17" s="618" t="s">
        <v>166</v>
      </c>
      <c r="M17" s="622" t="s">
        <v>163</v>
      </c>
      <c r="N17" s="623"/>
      <c r="O17" s="624"/>
      <c r="P17" s="625" t="s">
        <v>167</v>
      </c>
      <c r="Q17" s="618" t="s">
        <v>112</v>
      </c>
      <c r="R17" s="618"/>
    </row>
    <row r="18" spans="1:19" s="176" customFormat="1" ht="94.2" customHeight="1">
      <c r="A18" s="180" t="s">
        <v>27</v>
      </c>
      <c r="B18" s="181" t="s">
        <v>114</v>
      </c>
      <c r="C18" s="179" t="s">
        <v>168</v>
      </c>
      <c r="D18" s="179" t="s">
        <v>169</v>
      </c>
      <c r="E18" s="618"/>
      <c r="F18" s="179" t="s">
        <v>170</v>
      </c>
      <c r="G18" s="179" t="s">
        <v>171</v>
      </c>
      <c r="H18" s="179" t="s">
        <v>172</v>
      </c>
      <c r="I18" s="618"/>
      <c r="J18" s="182" t="s">
        <v>173</v>
      </c>
      <c r="K18" s="182" t="s">
        <v>174</v>
      </c>
      <c r="L18" s="618"/>
      <c r="M18" s="179" t="s">
        <v>175</v>
      </c>
      <c r="N18" s="179" t="s">
        <v>176</v>
      </c>
      <c r="O18" s="179" t="s">
        <v>174</v>
      </c>
      <c r="P18" s="626"/>
      <c r="Q18" s="179" t="s">
        <v>168</v>
      </c>
      <c r="R18" s="179" t="s">
        <v>169</v>
      </c>
    </row>
    <row r="19" spans="1:19" s="185" customFormat="1" ht="15.6" customHeight="1" thickBot="1">
      <c r="A19" s="183">
        <v>1</v>
      </c>
      <c r="B19" s="184">
        <v>2</v>
      </c>
      <c r="C19" s="183">
        <v>3</v>
      </c>
      <c r="D19" s="183">
        <v>4</v>
      </c>
      <c r="E19" s="183">
        <v>5</v>
      </c>
      <c r="F19" s="183">
        <v>6</v>
      </c>
      <c r="G19" s="183">
        <v>7</v>
      </c>
      <c r="H19" s="183">
        <v>8</v>
      </c>
      <c r="I19" s="183">
        <v>9</v>
      </c>
      <c r="J19" s="183">
        <v>10</v>
      </c>
      <c r="K19" s="183">
        <v>11</v>
      </c>
      <c r="L19" s="183">
        <v>12</v>
      </c>
      <c r="M19" s="183">
        <v>13</v>
      </c>
      <c r="N19" s="183">
        <v>14</v>
      </c>
      <c r="O19" s="183">
        <v>15</v>
      </c>
      <c r="P19" s="183">
        <v>16</v>
      </c>
      <c r="Q19" s="183">
        <v>17</v>
      </c>
      <c r="R19" s="183">
        <v>18</v>
      </c>
    </row>
    <row r="20" spans="1:19" ht="35.25" customHeight="1" thickBot="1">
      <c r="A20" s="615" t="s">
        <v>177</v>
      </c>
      <c r="B20" s="616"/>
      <c r="C20" s="186">
        <f t="shared" ref="C20:R20" si="0">SUM(C21+C27+C34+C108+C115+C116)</f>
        <v>2465337.4900000002</v>
      </c>
      <c r="D20" s="186">
        <f t="shared" si="0"/>
        <v>280790914.9199999</v>
      </c>
      <c r="E20" s="186">
        <f t="shared" si="0"/>
        <v>1993861558</v>
      </c>
      <c r="F20" s="186">
        <f t="shared" si="0"/>
        <v>1993861558</v>
      </c>
      <c r="G20" s="186">
        <f>SUM(G21+G27+G34+G108+G115+G116)</f>
        <v>0</v>
      </c>
      <c r="H20" s="186">
        <f t="shared" si="0"/>
        <v>0</v>
      </c>
      <c r="I20" s="186">
        <f t="shared" si="0"/>
        <v>1959914405.8400002</v>
      </c>
      <c r="J20" s="186">
        <f t="shared" si="0"/>
        <v>1881927822.8899999</v>
      </c>
      <c r="K20" s="186">
        <f t="shared" si="0"/>
        <v>55285593.260000005</v>
      </c>
      <c r="L20" s="186">
        <f t="shared" si="0"/>
        <v>1936961567.47</v>
      </c>
      <c r="M20" s="186">
        <f t="shared" si="0"/>
        <v>1881675974.21</v>
      </c>
      <c r="N20" s="186">
        <f t="shared" si="0"/>
        <v>0</v>
      </c>
      <c r="O20" s="186">
        <f t="shared" si="0"/>
        <v>55285593.260000005</v>
      </c>
      <c r="P20" s="186">
        <f t="shared" si="0"/>
        <v>1881675974.21</v>
      </c>
      <c r="Q20" s="186">
        <f t="shared" si="0"/>
        <v>2434550.85</v>
      </c>
      <c r="R20" s="186">
        <f t="shared" si="0"/>
        <v>303712966.64999992</v>
      </c>
      <c r="S20" s="187"/>
    </row>
    <row r="21" spans="1:19" s="191" customFormat="1" ht="51" customHeight="1">
      <c r="A21" s="617" t="s">
        <v>178</v>
      </c>
      <c r="B21" s="188" t="s">
        <v>179</v>
      </c>
      <c r="C21" s="189">
        <f t="shared" ref="C21:R21" si="1">SUM(C22:C26)</f>
        <v>0</v>
      </c>
      <c r="D21" s="189">
        <f t="shared" si="1"/>
        <v>233888811.71999988</v>
      </c>
      <c r="E21" s="189">
        <f t="shared" si="1"/>
        <v>1400512358</v>
      </c>
      <c r="F21" s="189">
        <f t="shared" si="1"/>
        <v>1400512358</v>
      </c>
      <c r="G21" s="189">
        <f t="shared" si="1"/>
        <v>0</v>
      </c>
      <c r="H21" s="189">
        <f t="shared" si="1"/>
        <v>0</v>
      </c>
      <c r="I21" s="189">
        <f t="shared" si="1"/>
        <v>1365421572.6500001</v>
      </c>
      <c r="J21" s="189">
        <f t="shared" si="1"/>
        <v>1382458694.6100001</v>
      </c>
      <c r="K21" s="189">
        <f t="shared" si="1"/>
        <v>306950.07</v>
      </c>
      <c r="L21" s="189">
        <f t="shared" si="1"/>
        <v>1382765644.6799998</v>
      </c>
      <c r="M21" s="189">
        <f t="shared" si="1"/>
        <v>1382458694.6100001</v>
      </c>
      <c r="N21" s="189">
        <f t="shared" si="1"/>
        <v>0</v>
      </c>
      <c r="O21" s="189">
        <f t="shared" si="1"/>
        <v>306950.07</v>
      </c>
      <c r="P21" s="189">
        <f t="shared" si="1"/>
        <v>1382458694.6100001</v>
      </c>
      <c r="Q21" s="189">
        <f t="shared" si="1"/>
        <v>0</v>
      </c>
      <c r="R21" s="189">
        <f t="shared" si="1"/>
        <v>216544739.68999988</v>
      </c>
      <c r="S21" s="190"/>
    </row>
    <row r="22" spans="1:19">
      <c r="A22" s="604"/>
      <c r="B22" s="192" t="s">
        <v>180</v>
      </c>
      <c r="C22" s="193">
        <v>0</v>
      </c>
      <c r="D22" s="193">
        <v>81592466.549999997</v>
      </c>
      <c r="E22" s="193">
        <f>SUM(F22:H22)</f>
        <v>513987461</v>
      </c>
      <c r="F22" s="193">
        <v>513987461</v>
      </c>
      <c r="G22" s="193">
        <v>0</v>
      </c>
      <c r="H22" s="193">
        <v>0</v>
      </c>
      <c r="I22" s="193">
        <v>505996185.93000001</v>
      </c>
      <c r="J22" s="193">
        <v>506705475.07999998</v>
      </c>
      <c r="K22" s="193">
        <v>125422.72</v>
      </c>
      <c r="L22" s="193">
        <f>SUM(M22:O22)</f>
        <v>506830897.80000001</v>
      </c>
      <c r="M22" s="193">
        <v>506705475.07999998</v>
      </c>
      <c r="N22" s="193">
        <v>0</v>
      </c>
      <c r="O22" s="193">
        <v>125422.72</v>
      </c>
      <c r="P22" s="193">
        <f>+L22-O22</f>
        <v>506705475.07999998</v>
      </c>
      <c r="Q22" s="193">
        <v>0</v>
      </c>
      <c r="R22" s="193">
        <f>+D22-C22+I22-L22+Q22</f>
        <v>80757754.680000007</v>
      </c>
      <c r="S22" s="190"/>
    </row>
    <row r="23" spans="1:19">
      <c r="A23" s="604"/>
      <c r="B23" s="192" t="s">
        <v>181</v>
      </c>
      <c r="C23" s="193">
        <v>0</v>
      </c>
      <c r="D23" s="193">
        <v>68946212.499999881</v>
      </c>
      <c r="E23" s="193">
        <f>SUM(F23:H23)</f>
        <v>392365490</v>
      </c>
      <c r="F23" s="193">
        <v>392365490</v>
      </c>
      <c r="G23" s="193">
        <v>0</v>
      </c>
      <c r="H23" s="193">
        <v>0</v>
      </c>
      <c r="I23" s="193">
        <v>379145017.73000002</v>
      </c>
      <c r="J23" s="193">
        <v>388136075.28000003</v>
      </c>
      <c r="K23" s="193">
        <v>121634.68</v>
      </c>
      <c r="L23" s="193">
        <f>SUM(M23:O23)</f>
        <v>388257709.96000004</v>
      </c>
      <c r="M23" s="193">
        <v>388136075.28000003</v>
      </c>
      <c r="N23" s="193">
        <v>0</v>
      </c>
      <c r="O23" s="193">
        <v>121634.68</v>
      </c>
      <c r="P23" s="193">
        <f>+L23-O23</f>
        <v>388136075.28000003</v>
      </c>
      <c r="Q23" s="193">
        <v>0</v>
      </c>
      <c r="R23" s="193">
        <f>+D23-C23+I23-L23+Q23</f>
        <v>59833520.269999862</v>
      </c>
      <c r="S23" s="190"/>
    </row>
    <row r="24" spans="1:19">
      <c r="A24" s="604"/>
      <c r="B24" s="192" t="s">
        <v>182</v>
      </c>
      <c r="C24" s="193">
        <v>0</v>
      </c>
      <c r="D24" s="193">
        <v>37827335.740000002</v>
      </c>
      <c r="E24" s="193">
        <f>SUM(F24:H24)</f>
        <v>211933214</v>
      </c>
      <c r="F24" s="193">
        <v>211933214</v>
      </c>
      <c r="G24" s="193">
        <v>0</v>
      </c>
      <c r="H24" s="193">
        <v>0</v>
      </c>
      <c r="I24" s="193">
        <v>204593609.88</v>
      </c>
      <c r="J24" s="193">
        <v>210177743.28</v>
      </c>
      <c r="K24" s="193">
        <v>30011.51</v>
      </c>
      <c r="L24" s="193">
        <f>SUM(M24:O24)</f>
        <v>210207754.78999999</v>
      </c>
      <c r="M24" s="193">
        <v>210177743.28</v>
      </c>
      <c r="N24" s="193">
        <v>0</v>
      </c>
      <c r="O24" s="193">
        <v>30011.51</v>
      </c>
      <c r="P24" s="193">
        <f>+L24-O24</f>
        <v>210177743.28</v>
      </c>
      <c r="Q24" s="193">
        <v>0</v>
      </c>
      <c r="R24" s="193">
        <f>+D24-C24+I24-L24+Q24</f>
        <v>32213190.830000013</v>
      </c>
      <c r="S24" s="190"/>
    </row>
    <row r="25" spans="1:19">
      <c r="A25" s="604"/>
      <c r="B25" s="192" t="s">
        <v>183</v>
      </c>
      <c r="C25" s="193">
        <v>0</v>
      </c>
      <c r="D25" s="193">
        <v>26087245.140000001</v>
      </c>
      <c r="E25" s="193">
        <f>SUM(F25:H25)</f>
        <v>152210549</v>
      </c>
      <c r="F25" s="193">
        <v>152210549</v>
      </c>
      <c r="G25" s="193">
        <v>0</v>
      </c>
      <c r="H25" s="193">
        <v>0</v>
      </c>
      <c r="I25" s="193">
        <v>147674942.43000001</v>
      </c>
      <c r="J25" s="193">
        <v>150441445.46000001</v>
      </c>
      <c r="K25" s="193">
        <v>13734.130000000001</v>
      </c>
      <c r="L25" s="193">
        <f>SUM(M25:O25)</f>
        <v>150455179.59</v>
      </c>
      <c r="M25" s="193">
        <v>150441445.46000001</v>
      </c>
      <c r="N25" s="193">
        <v>0</v>
      </c>
      <c r="O25" s="193">
        <v>13734.130000000001</v>
      </c>
      <c r="P25" s="193">
        <f>+L25-O25</f>
        <v>150441445.46000001</v>
      </c>
      <c r="Q25" s="193">
        <v>0</v>
      </c>
      <c r="R25" s="193">
        <f>+D25-C25+I25-L25+Q25</f>
        <v>23307007.979999989</v>
      </c>
    </row>
    <row r="26" spans="1:19">
      <c r="A26" s="604"/>
      <c r="B26" s="192" t="s">
        <v>184</v>
      </c>
      <c r="C26" s="193">
        <v>0</v>
      </c>
      <c r="D26" s="193">
        <v>19435551.789999999</v>
      </c>
      <c r="E26" s="193">
        <f>SUM(F26:H26)</f>
        <v>130015644</v>
      </c>
      <c r="F26" s="194">
        <v>130015644</v>
      </c>
      <c r="G26" s="193">
        <v>0</v>
      </c>
      <c r="H26" s="193">
        <v>0</v>
      </c>
      <c r="I26" s="194">
        <v>128011816.68000001</v>
      </c>
      <c r="J26" s="194">
        <v>126997955.51000001</v>
      </c>
      <c r="K26" s="194">
        <v>16147.03</v>
      </c>
      <c r="L26" s="193">
        <f>SUM(M26:O26)</f>
        <v>127014102.54000001</v>
      </c>
      <c r="M26" s="193">
        <v>126997955.51000001</v>
      </c>
      <c r="N26" s="193">
        <v>0</v>
      </c>
      <c r="O26" s="193">
        <v>16147.03</v>
      </c>
      <c r="P26" s="193">
        <f>+L26-O26</f>
        <v>126997955.51000001</v>
      </c>
      <c r="Q26" s="193">
        <v>0</v>
      </c>
      <c r="R26" s="193">
        <f>+D26-C26+I26-L26+Q26</f>
        <v>20433265.929999992</v>
      </c>
      <c r="S26" s="190"/>
    </row>
    <row r="27" spans="1:19" ht="109.2">
      <c r="A27" s="195" t="s">
        <v>44</v>
      </c>
      <c r="B27" s="188" t="s">
        <v>185</v>
      </c>
      <c r="C27" s="196">
        <f t="shared" ref="C27:R27" si="2">SUM(C28+C30+C31+C32+C33)</f>
        <v>5284.6</v>
      </c>
      <c r="D27" s="196">
        <f t="shared" si="2"/>
        <v>25138464.960000049</v>
      </c>
      <c r="E27" s="196">
        <f t="shared" si="2"/>
        <v>358202000</v>
      </c>
      <c r="F27" s="196">
        <f t="shared" si="2"/>
        <v>358202000</v>
      </c>
      <c r="G27" s="196">
        <f t="shared" si="2"/>
        <v>0</v>
      </c>
      <c r="H27" s="196">
        <f t="shared" si="2"/>
        <v>0</v>
      </c>
      <c r="I27" s="196">
        <f t="shared" si="2"/>
        <v>391774600.75</v>
      </c>
      <c r="J27" s="196">
        <f t="shared" si="2"/>
        <v>297807771.62</v>
      </c>
      <c r="K27" s="196">
        <f t="shared" si="2"/>
        <v>54800976.300000004</v>
      </c>
      <c r="L27" s="196">
        <f t="shared" si="2"/>
        <v>352608747.92000002</v>
      </c>
      <c r="M27" s="196">
        <f t="shared" si="2"/>
        <v>297807771.62</v>
      </c>
      <c r="N27" s="196">
        <f t="shared" si="2"/>
        <v>0</v>
      </c>
      <c r="O27" s="196">
        <f t="shared" si="2"/>
        <v>54800976.300000004</v>
      </c>
      <c r="P27" s="196">
        <f t="shared" si="2"/>
        <v>297807771.62</v>
      </c>
      <c r="Q27" s="196">
        <f t="shared" si="2"/>
        <v>0</v>
      </c>
      <c r="R27" s="196">
        <f t="shared" si="2"/>
        <v>64299033.189999998</v>
      </c>
    </row>
    <row r="28" spans="1:19" ht="46.8">
      <c r="A28" s="628" t="s">
        <v>130</v>
      </c>
      <c r="B28" s="198" t="s">
        <v>186</v>
      </c>
      <c r="C28" s="193">
        <f t="shared" ref="C28:K28" si="3">SUM(C29)</f>
        <v>0</v>
      </c>
      <c r="D28" s="193">
        <f t="shared" si="3"/>
        <v>23491402.820000052</v>
      </c>
      <c r="E28" s="193">
        <f t="shared" si="3"/>
        <v>296319500</v>
      </c>
      <c r="F28" s="193">
        <f t="shared" si="3"/>
        <v>296319500</v>
      </c>
      <c r="G28" s="193">
        <f t="shared" si="3"/>
        <v>0</v>
      </c>
      <c r="H28" s="193">
        <f t="shared" si="3"/>
        <v>0</v>
      </c>
      <c r="I28" s="193">
        <f t="shared" si="3"/>
        <v>335881002.04999995</v>
      </c>
      <c r="J28" s="193">
        <f t="shared" si="3"/>
        <v>253145335.78999999</v>
      </c>
      <c r="K28" s="193">
        <f t="shared" si="3"/>
        <v>49401720.580000006</v>
      </c>
      <c r="L28" s="193">
        <f t="shared" ref="L28:L33" si="4">SUM(M28:O28)</f>
        <v>302547056.37</v>
      </c>
      <c r="M28" s="193">
        <f>+M29</f>
        <v>253145335.78999999</v>
      </c>
      <c r="N28" s="193">
        <f>+N29</f>
        <v>0</v>
      </c>
      <c r="O28" s="193">
        <f>+O29</f>
        <v>49401720.580000006</v>
      </c>
      <c r="P28" s="193">
        <f t="shared" ref="P28:P33" si="5">+L28-O28</f>
        <v>253145335.78999999</v>
      </c>
      <c r="Q28" s="193">
        <f>SUM(Q29)</f>
        <v>0</v>
      </c>
      <c r="R28" s="193">
        <f>SUM(R29)</f>
        <v>56825348.5</v>
      </c>
      <c r="S28" s="199"/>
    </row>
    <row r="29" spans="1:19">
      <c r="A29" s="597"/>
      <c r="B29" s="192" t="s">
        <v>181</v>
      </c>
      <c r="C29" s="193">
        <v>0</v>
      </c>
      <c r="D29" s="193">
        <v>23491402.820000052</v>
      </c>
      <c r="E29" s="193">
        <f>SUM(F29:H29)</f>
        <v>296319500</v>
      </c>
      <c r="F29" s="193">
        <v>296319500</v>
      </c>
      <c r="G29" s="193">
        <v>0</v>
      </c>
      <c r="H29" s="193">
        <v>0</v>
      </c>
      <c r="I29" s="193">
        <v>335881002.04999995</v>
      </c>
      <c r="J29" s="193">
        <v>253145335.78999999</v>
      </c>
      <c r="K29" s="193">
        <v>49401720.580000006</v>
      </c>
      <c r="L29" s="193">
        <f t="shared" si="4"/>
        <v>302547056.37</v>
      </c>
      <c r="M29" s="193">
        <v>253145335.78999999</v>
      </c>
      <c r="N29" s="193">
        <v>0</v>
      </c>
      <c r="O29" s="193">
        <v>49401720.580000006</v>
      </c>
      <c r="P29" s="193">
        <f t="shared" si="5"/>
        <v>253145335.78999999</v>
      </c>
      <c r="Q29" s="193">
        <v>0</v>
      </c>
      <c r="R29" s="193">
        <f>+D29-C29+I29-L29+Q29</f>
        <v>56825348.5</v>
      </c>
    </row>
    <row r="30" spans="1:19" ht="46.8">
      <c r="A30" s="197" t="s">
        <v>132</v>
      </c>
      <c r="B30" s="192" t="s">
        <v>187</v>
      </c>
      <c r="C30" s="193">
        <v>5284.6</v>
      </c>
      <c r="D30" s="193">
        <v>355080.22</v>
      </c>
      <c r="E30" s="193">
        <f>SUM(F30:H30)</f>
        <v>30000000</v>
      </c>
      <c r="F30" s="193">
        <v>30000000</v>
      </c>
      <c r="G30" s="193">
        <v>0</v>
      </c>
      <c r="H30" s="193">
        <v>0</v>
      </c>
      <c r="I30" s="193">
        <v>26330619.420000002</v>
      </c>
      <c r="J30" s="193">
        <v>19268797.390000001</v>
      </c>
      <c r="K30" s="193">
        <v>4921205.12</v>
      </c>
      <c r="L30" s="193">
        <f t="shared" si="4"/>
        <v>24190002.510000002</v>
      </c>
      <c r="M30" s="193">
        <v>19268797.390000001</v>
      </c>
      <c r="N30" s="193">
        <v>0</v>
      </c>
      <c r="O30" s="193">
        <v>4921205.12</v>
      </c>
      <c r="P30" s="193">
        <f t="shared" si="5"/>
        <v>19268797.390000001</v>
      </c>
      <c r="Q30" s="193">
        <v>0</v>
      </c>
      <c r="R30" s="193">
        <f>+D30-C30+I30-L30+Q30</f>
        <v>2490412.5300000012</v>
      </c>
    </row>
    <row r="31" spans="1:19" ht="46.8">
      <c r="A31" s="197" t="s">
        <v>188</v>
      </c>
      <c r="B31" s="192" t="s">
        <v>189</v>
      </c>
      <c r="C31" s="193">
        <v>0</v>
      </c>
      <c r="D31" s="193">
        <v>0</v>
      </c>
      <c r="E31" s="193">
        <f>SUM(F31:H31)</f>
        <v>12132500</v>
      </c>
      <c r="F31" s="193">
        <v>12132500</v>
      </c>
      <c r="G31" s="193">
        <v>0</v>
      </c>
      <c r="H31" s="193">
        <v>0</v>
      </c>
      <c r="I31" s="193">
        <v>12475586</v>
      </c>
      <c r="J31" s="193">
        <v>9932380.25</v>
      </c>
      <c r="K31" s="193">
        <v>478050.6</v>
      </c>
      <c r="L31" s="193">
        <f t="shared" si="4"/>
        <v>10410430.85</v>
      </c>
      <c r="M31" s="193">
        <v>9932380.25</v>
      </c>
      <c r="N31" s="193">
        <v>0</v>
      </c>
      <c r="O31" s="193">
        <v>478050.6</v>
      </c>
      <c r="P31" s="193">
        <f t="shared" si="5"/>
        <v>9932380.25</v>
      </c>
      <c r="Q31" s="193">
        <v>0</v>
      </c>
      <c r="R31" s="193">
        <f>+D31-C31+I31-L31+Q31</f>
        <v>2065155.1500000004</v>
      </c>
    </row>
    <row r="32" spans="1:19">
      <c r="A32" s="197" t="s">
        <v>190</v>
      </c>
      <c r="B32" s="192" t="s">
        <v>191</v>
      </c>
      <c r="C32" s="193">
        <v>0</v>
      </c>
      <c r="D32" s="193">
        <v>230742.24</v>
      </c>
      <c r="E32" s="193">
        <f>SUM(F32:H32)</f>
        <v>5165000</v>
      </c>
      <c r="F32" s="193">
        <v>5165000</v>
      </c>
      <c r="G32" s="193">
        <v>0</v>
      </c>
      <c r="H32" s="193">
        <v>0</v>
      </c>
      <c r="I32" s="193">
        <v>3851357.54</v>
      </c>
      <c r="J32" s="193">
        <v>3479283.02</v>
      </c>
      <c r="K32" s="193">
        <v>0</v>
      </c>
      <c r="L32" s="193">
        <f t="shared" si="4"/>
        <v>3479283.02</v>
      </c>
      <c r="M32" s="193">
        <v>3479283.02</v>
      </c>
      <c r="N32" s="193">
        <v>0</v>
      </c>
      <c r="O32" s="193">
        <v>0</v>
      </c>
      <c r="P32" s="193">
        <f t="shared" si="5"/>
        <v>3479283.02</v>
      </c>
      <c r="Q32" s="193">
        <v>0</v>
      </c>
      <c r="R32" s="193">
        <f>+D32-C32+I32-L32+Q32</f>
        <v>602816.76000000024</v>
      </c>
    </row>
    <row r="33" spans="1:19" s="9" customFormat="1" ht="28.95" customHeight="1">
      <c r="A33" s="491" t="s">
        <v>192</v>
      </c>
      <c r="B33" s="492" t="s">
        <v>193</v>
      </c>
      <c r="C33" s="493">
        <v>0</v>
      </c>
      <c r="D33" s="493">
        <v>1061239.68</v>
      </c>
      <c r="E33" s="493">
        <f>SUM(F33:H33)</f>
        <v>14585000</v>
      </c>
      <c r="F33" s="493">
        <v>14585000</v>
      </c>
      <c r="G33" s="493">
        <v>0</v>
      </c>
      <c r="H33" s="493">
        <v>0</v>
      </c>
      <c r="I33" s="193">
        <f>13233789.24+2246.5</f>
        <v>13236035.74</v>
      </c>
      <c r="J33" s="493">
        <v>11981975.17</v>
      </c>
      <c r="K33" s="493">
        <v>0</v>
      </c>
      <c r="L33" s="493">
        <f t="shared" si="4"/>
        <v>11981975.17</v>
      </c>
      <c r="M33" s="493">
        <v>11981975.17</v>
      </c>
      <c r="N33" s="493">
        <v>0</v>
      </c>
      <c r="O33" s="493">
        <v>0</v>
      </c>
      <c r="P33" s="493">
        <f t="shared" si="5"/>
        <v>11981975.17</v>
      </c>
      <c r="Q33" s="493">
        <v>0</v>
      </c>
      <c r="R33" s="493">
        <f>+D33-C33+I33-L33+Q33</f>
        <v>2315300.25</v>
      </c>
      <c r="S33" s="66"/>
    </row>
    <row r="34" spans="1:19" ht="46.8">
      <c r="A34" s="195" t="s">
        <v>46</v>
      </c>
      <c r="B34" s="188" t="s">
        <v>194</v>
      </c>
      <c r="C34" s="196">
        <f t="shared" ref="C34:R34" si="6">SUM(C35+C41+C47+C53+C59+C65+C73+C84+C90+C91+C106+C107)</f>
        <v>3678.5800000000004</v>
      </c>
      <c r="D34" s="196">
        <f t="shared" si="6"/>
        <v>18081984.289999999</v>
      </c>
      <c r="E34" s="196">
        <f t="shared" si="6"/>
        <v>129624200</v>
      </c>
      <c r="F34" s="196">
        <f t="shared" si="6"/>
        <v>129624200</v>
      </c>
      <c r="G34" s="196">
        <f t="shared" si="6"/>
        <v>0</v>
      </c>
      <c r="H34" s="196">
        <f t="shared" si="6"/>
        <v>0</v>
      </c>
      <c r="I34" s="196">
        <f t="shared" si="6"/>
        <v>103015797.67</v>
      </c>
      <c r="J34" s="196">
        <f t="shared" si="6"/>
        <v>104181273.3</v>
      </c>
      <c r="K34" s="196">
        <f t="shared" si="6"/>
        <v>177666.89</v>
      </c>
      <c r="L34" s="196">
        <f t="shared" si="6"/>
        <v>104358940.19</v>
      </c>
      <c r="M34" s="196">
        <f t="shared" si="6"/>
        <v>104181273.3</v>
      </c>
      <c r="N34" s="196">
        <f t="shared" si="6"/>
        <v>0</v>
      </c>
      <c r="O34" s="196">
        <f t="shared" si="6"/>
        <v>177666.89</v>
      </c>
      <c r="P34" s="196">
        <f t="shared" si="6"/>
        <v>104181273.3</v>
      </c>
      <c r="Q34" s="196">
        <f t="shared" si="6"/>
        <v>659737.25</v>
      </c>
      <c r="R34" s="196">
        <f t="shared" si="6"/>
        <v>17394900.439999998</v>
      </c>
    </row>
    <row r="35" spans="1:19" ht="62.4">
      <c r="A35" s="596" t="s">
        <v>135</v>
      </c>
      <c r="B35" s="188" t="s">
        <v>195</v>
      </c>
      <c r="C35" s="196">
        <f t="shared" ref="C35:R35" si="7">SUM(C36:C40)</f>
        <v>0</v>
      </c>
      <c r="D35" s="196">
        <f t="shared" si="7"/>
        <v>631581.66000000061</v>
      </c>
      <c r="E35" s="196">
        <f t="shared" si="7"/>
        <v>4496900</v>
      </c>
      <c r="F35" s="196">
        <f t="shared" si="7"/>
        <v>4496900</v>
      </c>
      <c r="G35" s="196">
        <f t="shared" si="7"/>
        <v>0</v>
      </c>
      <c r="H35" s="196">
        <f t="shared" si="7"/>
        <v>0</v>
      </c>
      <c r="I35" s="196">
        <f t="shared" si="7"/>
        <v>3248517.1999999997</v>
      </c>
      <c r="J35" s="196">
        <f t="shared" si="7"/>
        <v>3426916.96</v>
      </c>
      <c r="K35" s="196">
        <f t="shared" si="7"/>
        <v>0</v>
      </c>
      <c r="L35" s="196">
        <f t="shared" si="7"/>
        <v>3426916.96</v>
      </c>
      <c r="M35" s="196">
        <f t="shared" si="7"/>
        <v>3426916.96</v>
      </c>
      <c r="N35" s="196">
        <f t="shared" si="7"/>
        <v>0</v>
      </c>
      <c r="O35" s="196">
        <f t="shared" si="7"/>
        <v>0</v>
      </c>
      <c r="P35" s="196">
        <f t="shared" si="7"/>
        <v>3426916.96</v>
      </c>
      <c r="Q35" s="196">
        <f t="shared" si="7"/>
        <v>0</v>
      </c>
      <c r="R35" s="196">
        <f t="shared" si="7"/>
        <v>453181.90000000084</v>
      </c>
    </row>
    <row r="36" spans="1:19">
      <c r="A36" s="597"/>
      <c r="B36" s="192" t="s">
        <v>180</v>
      </c>
      <c r="C36" s="193">
        <v>0</v>
      </c>
      <c r="D36" s="193">
        <v>252772.84</v>
      </c>
      <c r="E36" s="193">
        <f>SUM(F36:H36)</f>
        <v>1549400</v>
      </c>
      <c r="F36" s="193">
        <v>1549400</v>
      </c>
      <c r="G36" s="193">
        <v>0</v>
      </c>
      <c r="H36" s="193">
        <v>0</v>
      </c>
      <c r="I36" s="193">
        <v>1244151.71</v>
      </c>
      <c r="J36" s="193">
        <v>1305813.96</v>
      </c>
      <c r="K36" s="193">
        <v>0</v>
      </c>
      <c r="L36" s="193">
        <f>SUM(M36:O36)</f>
        <v>1305813.96</v>
      </c>
      <c r="M36" s="193">
        <v>1305813.96</v>
      </c>
      <c r="N36" s="193">
        <v>0</v>
      </c>
      <c r="O36" s="193">
        <v>0</v>
      </c>
      <c r="P36" s="193">
        <f>+L36-O36</f>
        <v>1305813.96</v>
      </c>
      <c r="Q36" s="193">
        <v>0</v>
      </c>
      <c r="R36" s="193">
        <f>+D36-C36+I36-L36+Q36</f>
        <v>191110.59000000008</v>
      </c>
    </row>
    <row r="37" spans="1:19">
      <c r="A37" s="597"/>
      <c r="B37" s="192" t="s">
        <v>181</v>
      </c>
      <c r="C37" s="193">
        <v>0</v>
      </c>
      <c r="D37" s="193">
        <v>265883.59000000078</v>
      </c>
      <c r="E37" s="193">
        <f>SUM(F37:H37)</f>
        <v>1655000</v>
      </c>
      <c r="F37" s="193">
        <v>1655000</v>
      </c>
      <c r="G37" s="193">
        <v>0</v>
      </c>
      <c r="H37" s="193">
        <v>0</v>
      </c>
      <c r="I37" s="193">
        <v>1323491.08</v>
      </c>
      <c r="J37" s="193">
        <v>1417961.27</v>
      </c>
      <c r="K37" s="193"/>
      <c r="L37" s="193">
        <f>SUM(M37:O37)</f>
        <v>1417961.27</v>
      </c>
      <c r="M37" s="193">
        <v>1417961.27</v>
      </c>
      <c r="N37" s="193">
        <v>0</v>
      </c>
      <c r="O37" s="193">
        <v>0</v>
      </c>
      <c r="P37" s="193">
        <f>+L37-O37</f>
        <v>1417961.27</v>
      </c>
      <c r="Q37" s="193">
        <v>0</v>
      </c>
      <c r="R37" s="193">
        <f>+D37-C37+I37-L37+Q37</f>
        <v>171413.40000000084</v>
      </c>
    </row>
    <row r="38" spans="1:19">
      <c r="A38" s="597"/>
      <c r="B38" s="192" t="s">
        <v>182</v>
      </c>
      <c r="C38" s="193">
        <v>0</v>
      </c>
      <c r="D38" s="193">
        <v>58837.159999999916</v>
      </c>
      <c r="E38" s="193">
        <f>SUM(F38:H38)</f>
        <v>504800</v>
      </c>
      <c r="F38" s="193">
        <v>504800</v>
      </c>
      <c r="G38" s="193">
        <v>0</v>
      </c>
      <c r="H38" s="193">
        <v>0</v>
      </c>
      <c r="I38" s="193">
        <v>341708.33999999997</v>
      </c>
      <c r="J38" s="193">
        <v>356298.71</v>
      </c>
      <c r="K38" s="193">
        <v>0</v>
      </c>
      <c r="L38" s="193">
        <f>SUM(M38:O38)</f>
        <v>356298.71</v>
      </c>
      <c r="M38" s="193">
        <v>356298.71</v>
      </c>
      <c r="N38" s="193">
        <v>0</v>
      </c>
      <c r="O38" s="193">
        <v>0</v>
      </c>
      <c r="P38" s="193">
        <f>+L38-O38</f>
        <v>356298.71</v>
      </c>
      <c r="Q38" s="193">
        <v>0</v>
      </c>
      <c r="R38" s="193">
        <f>+D38-C38+I38-L38+Q38</f>
        <v>44246.789999999863</v>
      </c>
    </row>
    <row r="39" spans="1:19">
      <c r="A39" s="597"/>
      <c r="B39" s="192" t="s">
        <v>183</v>
      </c>
      <c r="C39" s="193">
        <v>0</v>
      </c>
      <c r="D39" s="193">
        <v>37508.949999999997</v>
      </c>
      <c r="E39" s="193">
        <f>SUM(F39:H39)</f>
        <v>432200</v>
      </c>
      <c r="F39" s="193">
        <v>432200</v>
      </c>
      <c r="G39" s="193">
        <v>0</v>
      </c>
      <c r="H39" s="193">
        <v>0</v>
      </c>
      <c r="I39" s="193">
        <v>241396.98</v>
      </c>
      <c r="J39" s="193">
        <v>245133.84</v>
      </c>
      <c r="K39" s="193">
        <v>0</v>
      </c>
      <c r="L39" s="193">
        <f>SUM(M39:O39)</f>
        <v>245133.84</v>
      </c>
      <c r="M39" s="193">
        <v>245133.84</v>
      </c>
      <c r="N39" s="193">
        <v>0</v>
      </c>
      <c r="O39" s="193">
        <v>0</v>
      </c>
      <c r="P39" s="193">
        <f>+L39-O39</f>
        <v>245133.84</v>
      </c>
      <c r="Q39" s="193">
        <v>0</v>
      </c>
      <c r="R39" s="193">
        <f>+D39-C39+I39-L39+Q39</f>
        <v>33772.089999999997</v>
      </c>
    </row>
    <row r="40" spans="1:19">
      <c r="A40" s="597"/>
      <c r="B40" s="192" t="s">
        <v>184</v>
      </c>
      <c r="C40" s="193">
        <v>0</v>
      </c>
      <c r="D40" s="193">
        <v>16579.12</v>
      </c>
      <c r="E40" s="193">
        <f>SUM(F40:H40)</f>
        <v>355500</v>
      </c>
      <c r="F40" s="193">
        <v>355500</v>
      </c>
      <c r="G40" s="193">
        <v>0</v>
      </c>
      <c r="H40" s="193">
        <v>0</v>
      </c>
      <c r="I40" s="193">
        <v>97769.09</v>
      </c>
      <c r="J40" s="193">
        <v>101709.18</v>
      </c>
      <c r="K40" s="193"/>
      <c r="L40" s="193">
        <f>SUM(M40:O40)</f>
        <v>101709.18</v>
      </c>
      <c r="M40" s="193">
        <v>101709.18</v>
      </c>
      <c r="N40" s="193">
        <v>0</v>
      </c>
      <c r="O40" s="193">
        <v>0</v>
      </c>
      <c r="P40" s="193">
        <f>+L40-O40</f>
        <v>101709.18</v>
      </c>
      <c r="Q40" s="193">
        <v>0</v>
      </c>
      <c r="R40" s="193">
        <f>+D40-C40+I40-L40+Q40</f>
        <v>12639.029999999999</v>
      </c>
    </row>
    <row r="41" spans="1:19" ht="62.4">
      <c r="A41" s="596" t="s">
        <v>137</v>
      </c>
      <c r="B41" s="188" t="s">
        <v>196</v>
      </c>
      <c r="C41" s="196">
        <f t="shared" ref="C41:R41" si="8">SUM(C42:C46)</f>
        <v>0</v>
      </c>
      <c r="D41" s="196">
        <f t="shared" si="8"/>
        <v>507714.82999999996</v>
      </c>
      <c r="E41" s="196">
        <f t="shared" si="8"/>
        <v>6886200</v>
      </c>
      <c r="F41" s="196">
        <f t="shared" si="8"/>
        <v>6886200</v>
      </c>
      <c r="G41" s="196">
        <f t="shared" si="8"/>
        <v>0</v>
      </c>
      <c r="H41" s="196">
        <f t="shared" si="8"/>
        <v>0</v>
      </c>
      <c r="I41" s="196">
        <f t="shared" si="8"/>
        <v>5780756.6500000013</v>
      </c>
      <c r="J41" s="196">
        <f t="shared" si="8"/>
        <v>5363866.7200000007</v>
      </c>
      <c r="K41" s="196">
        <f t="shared" si="8"/>
        <v>0</v>
      </c>
      <c r="L41" s="196">
        <f t="shared" si="8"/>
        <v>5363866.7200000007</v>
      </c>
      <c r="M41" s="196">
        <f t="shared" si="8"/>
        <v>5363866.7200000007</v>
      </c>
      <c r="N41" s="196">
        <f t="shared" si="8"/>
        <v>0</v>
      </c>
      <c r="O41" s="196">
        <f t="shared" si="8"/>
        <v>0</v>
      </c>
      <c r="P41" s="196">
        <f t="shared" si="8"/>
        <v>5363866.7200000007</v>
      </c>
      <c r="Q41" s="196">
        <f t="shared" si="8"/>
        <v>0</v>
      </c>
      <c r="R41" s="196">
        <f t="shared" si="8"/>
        <v>924604.76000000024</v>
      </c>
    </row>
    <row r="42" spans="1:19">
      <c r="A42" s="597"/>
      <c r="B42" s="192" t="s">
        <v>180</v>
      </c>
      <c r="C42" s="193">
        <v>0</v>
      </c>
      <c r="D42" s="193">
        <v>176115.34</v>
      </c>
      <c r="E42" s="193">
        <f>SUM(F42:H42)</f>
        <v>2277000</v>
      </c>
      <c r="F42" s="193">
        <v>2277000</v>
      </c>
      <c r="G42" s="193">
        <v>0</v>
      </c>
      <c r="H42" s="193">
        <v>0</v>
      </c>
      <c r="I42" s="193">
        <v>2100027.2400000002</v>
      </c>
      <c r="J42" s="193">
        <v>1948010.69</v>
      </c>
      <c r="K42" s="193">
        <v>0</v>
      </c>
      <c r="L42" s="193">
        <f>SUM(M42:O42)</f>
        <v>1948010.69</v>
      </c>
      <c r="M42" s="193">
        <v>1948010.69</v>
      </c>
      <c r="N42" s="193">
        <v>0</v>
      </c>
      <c r="O42" s="193">
        <v>0</v>
      </c>
      <c r="P42" s="193">
        <f>+L42-O42</f>
        <v>1948010.69</v>
      </c>
      <c r="Q42" s="193">
        <v>0</v>
      </c>
      <c r="R42" s="193">
        <f>+D42-C42+I42-L42+Q42</f>
        <v>328131.89000000013</v>
      </c>
    </row>
    <row r="43" spans="1:19">
      <c r="A43" s="597"/>
      <c r="B43" s="192" t="s">
        <v>181</v>
      </c>
      <c r="C43" s="193">
        <v>0</v>
      </c>
      <c r="D43" s="193">
        <v>137636.56999999983</v>
      </c>
      <c r="E43" s="193">
        <f>SUM(F43:H43)</f>
        <v>1715500</v>
      </c>
      <c r="F43" s="193">
        <v>1715500</v>
      </c>
      <c r="G43" s="193">
        <v>0</v>
      </c>
      <c r="H43" s="193">
        <v>0</v>
      </c>
      <c r="I43" s="193">
        <v>1699650.37</v>
      </c>
      <c r="J43" s="193">
        <v>1551659.34</v>
      </c>
      <c r="K43" s="193">
        <v>0</v>
      </c>
      <c r="L43" s="193">
        <f>SUM(M43:O43)</f>
        <v>1551659.34</v>
      </c>
      <c r="M43" s="193">
        <v>1551659.34</v>
      </c>
      <c r="N43" s="193">
        <v>0</v>
      </c>
      <c r="O43" s="193">
        <v>0</v>
      </c>
      <c r="P43" s="193">
        <f>+L43-O43</f>
        <v>1551659.34</v>
      </c>
      <c r="Q43" s="193"/>
      <c r="R43" s="193">
        <f>+D43-C43+I43-L43+Q43</f>
        <v>285627.59999999986</v>
      </c>
    </row>
    <row r="44" spans="1:19">
      <c r="A44" s="597"/>
      <c r="B44" s="192" t="s">
        <v>182</v>
      </c>
      <c r="C44" s="193">
        <v>0</v>
      </c>
      <c r="D44" s="193">
        <v>53782.560000000172</v>
      </c>
      <c r="E44" s="193">
        <f>SUM(F44:H44)</f>
        <v>1027400</v>
      </c>
      <c r="F44" s="193">
        <v>1027400</v>
      </c>
      <c r="G44" s="193">
        <v>0</v>
      </c>
      <c r="H44" s="193">
        <v>0</v>
      </c>
      <c r="I44" s="193">
        <v>789927.82000000007</v>
      </c>
      <c r="J44" s="193">
        <v>728151.57</v>
      </c>
      <c r="K44" s="193">
        <v>0</v>
      </c>
      <c r="L44" s="193">
        <f>SUM(M44:O44)</f>
        <v>728151.57</v>
      </c>
      <c r="M44" s="193">
        <v>728151.57</v>
      </c>
      <c r="N44" s="193">
        <v>0</v>
      </c>
      <c r="O44" s="193">
        <v>0</v>
      </c>
      <c r="P44" s="193">
        <f>+L44-O44</f>
        <v>728151.57</v>
      </c>
      <c r="Q44" s="193">
        <v>0</v>
      </c>
      <c r="R44" s="193">
        <f>+D44-C44+I44-L44+Q44</f>
        <v>115558.81000000029</v>
      </c>
    </row>
    <row r="45" spans="1:19">
      <c r="A45" s="597"/>
      <c r="B45" s="192" t="s">
        <v>183</v>
      </c>
      <c r="C45" s="193">
        <v>0</v>
      </c>
      <c r="D45" s="193">
        <v>84780.2</v>
      </c>
      <c r="E45" s="193">
        <f>SUM(F45:H45)</f>
        <v>987800</v>
      </c>
      <c r="F45" s="193">
        <v>987800</v>
      </c>
      <c r="G45" s="193">
        <v>0</v>
      </c>
      <c r="H45" s="193">
        <v>0</v>
      </c>
      <c r="I45" s="193">
        <v>729140.27</v>
      </c>
      <c r="J45" s="193">
        <v>693419.09</v>
      </c>
      <c r="K45" s="193">
        <v>0</v>
      </c>
      <c r="L45" s="193">
        <f>SUM(M45:O45)</f>
        <v>693419.09</v>
      </c>
      <c r="M45" s="193">
        <v>693419.09</v>
      </c>
      <c r="N45" s="193">
        <v>0</v>
      </c>
      <c r="O45" s="193">
        <v>0</v>
      </c>
      <c r="P45" s="193">
        <f>+L45-O45</f>
        <v>693419.09</v>
      </c>
      <c r="Q45" s="193">
        <v>0</v>
      </c>
      <c r="R45" s="193">
        <f>+D45-C45+I45-L45+Q45</f>
        <v>120501.38</v>
      </c>
    </row>
    <row r="46" spans="1:19">
      <c r="A46" s="597"/>
      <c r="B46" s="192" t="s">
        <v>184</v>
      </c>
      <c r="C46" s="193">
        <v>0</v>
      </c>
      <c r="D46" s="193">
        <v>55400.160000000003</v>
      </c>
      <c r="E46" s="193">
        <f>SUM(F46:H46)</f>
        <v>878500</v>
      </c>
      <c r="F46" s="193">
        <v>878500</v>
      </c>
      <c r="G46" s="193">
        <v>0</v>
      </c>
      <c r="H46" s="193">
        <v>0</v>
      </c>
      <c r="I46" s="193">
        <v>462010.95</v>
      </c>
      <c r="J46" s="193">
        <v>442626.03</v>
      </c>
      <c r="K46" s="193">
        <v>0</v>
      </c>
      <c r="L46" s="193">
        <f>SUM(M46:O46)</f>
        <v>442626.03</v>
      </c>
      <c r="M46" s="193">
        <v>442626.03</v>
      </c>
      <c r="N46" s="193">
        <v>0</v>
      </c>
      <c r="O46" s="193">
        <v>0</v>
      </c>
      <c r="P46" s="193">
        <f>+L46-O46</f>
        <v>442626.03</v>
      </c>
      <c r="Q46" s="193">
        <v>0</v>
      </c>
      <c r="R46" s="193">
        <f>+D46-C46+I46-L46+Q46</f>
        <v>74785.079999999958</v>
      </c>
    </row>
    <row r="47" spans="1:19" ht="62.4">
      <c r="A47" s="596" t="s">
        <v>139</v>
      </c>
      <c r="B47" s="188" t="s">
        <v>197</v>
      </c>
      <c r="C47" s="196">
        <f t="shared" ref="C47:R47" si="9">SUM(C48:C52)</f>
        <v>0</v>
      </c>
      <c r="D47" s="196">
        <f t="shared" si="9"/>
        <v>2235470.3199999984</v>
      </c>
      <c r="E47" s="196">
        <f t="shared" si="9"/>
        <v>17815400</v>
      </c>
      <c r="F47" s="196">
        <f t="shared" si="9"/>
        <v>17815400</v>
      </c>
      <c r="G47" s="196">
        <f t="shared" si="9"/>
        <v>0</v>
      </c>
      <c r="H47" s="196">
        <f t="shared" si="9"/>
        <v>0</v>
      </c>
      <c r="I47" s="196">
        <f t="shared" si="9"/>
        <v>12505397.41</v>
      </c>
      <c r="J47" s="196">
        <f t="shared" si="9"/>
        <v>12873419.819999998</v>
      </c>
      <c r="K47" s="196">
        <f t="shared" si="9"/>
        <v>5927.1</v>
      </c>
      <c r="L47" s="196">
        <f t="shared" si="9"/>
        <v>12879346.919999998</v>
      </c>
      <c r="M47" s="196">
        <f t="shared" si="9"/>
        <v>12873419.819999998</v>
      </c>
      <c r="N47" s="196">
        <f t="shared" si="9"/>
        <v>0</v>
      </c>
      <c r="O47" s="196">
        <f t="shared" si="9"/>
        <v>5927.1</v>
      </c>
      <c r="P47" s="196">
        <f t="shared" si="9"/>
        <v>12873419.819999998</v>
      </c>
      <c r="Q47" s="196">
        <f t="shared" si="9"/>
        <v>0</v>
      </c>
      <c r="R47" s="196">
        <f t="shared" si="9"/>
        <v>1861520.8100000005</v>
      </c>
    </row>
    <row r="48" spans="1:19">
      <c r="A48" s="597"/>
      <c r="B48" s="192" t="s">
        <v>180</v>
      </c>
      <c r="C48" s="193">
        <v>0</v>
      </c>
      <c r="D48" s="193">
        <v>891442.36</v>
      </c>
      <c r="E48" s="193">
        <f>SUM(F48:H48)</f>
        <v>6204000</v>
      </c>
      <c r="F48" s="193">
        <v>6204000</v>
      </c>
      <c r="G48" s="193">
        <v>0</v>
      </c>
      <c r="H48" s="193">
        <v>0</v>
      </c>
      <c r="I48" s="193">
        <v>5003833.07</v>
      </c>
      <c r="J48" s="193">
        <v>5143070.96</v>
      </c>
      <c r="K48" s="193">
        <v>5927.1</v>
      </c>
      <c r="L48" s="193">
        <f>SUM(M48:O48)</f>
        <v>5148998.0599999996</v>
      </c>
      <c r="M48" s="193">
        <v>5143070.96</v>
      </c>
      <c r="N48" s="193">
        <v>0</v>
      </c>
      <c r="O48" s="193">
        <v>5927.1</v>
      </c>
      <c r="P48" s="193">
        <f>+L48-O48</f>
        <v>5143070.96</v>
      </c>
      <c r="Q48" s="193">
        <v>0</v>
      </c>
      <c r="R48" s="193">
        <f>+D48-C48+I48-L48+Q48</f>
        <v>746277.37000000104</v>
      </c>
    </row>
    <row r="49" spans="1:18">
      <c r="A49" s="597"/>
      <c r="B49" s="192" t="s">
        <v>181</v>
      </c>
      <c r="C49" s="193">
        <v>0</v>
      </c>
      <c r="D49" s="193">
        <v>529280.96000000089</v>
      </c>
      <c r="E49" s="193">
        <f>SUM(F49:H49)</f>
        <v>4425600</v>
      </c>
      <c r="F49" s="193">
        <v>4425600</v>
      </c>
      <c r="G49" s="193">
        <v>0</v>
      </c>
      <c r="H49" s="193">
        <v>0</v>
      </c>
      <c r="I49" s="193">
        <v>3070015.16</v>
      </c>
      <c r="J49" s="193">
        <v>3146348.8499999996</v>
      </c>
      <c r="K49" s="193">
        <v>0</v>
      </c>
      <c r="L49" s="193">
        <f>SUM(M49:O49)</f>
        <v>3146348.8499999996</v>
      </c>
      <c r="M49" s="83">
        <v>3146348.8499999996</v>
      </c>
      <c r="N49" s="193">
        <v>0</v>
      </c>
      <c r="O49" s="193">
        <v>0</v>
      </c>
      <c r="P49" s="193">
        <f>+L49-O49</f>
        <v>3146348.8499999996</v>
      </c>
      <c r="Q49" s="193">
        <v>0</v>
      </c>
      <c r="R49" s="193">
        <f>+D49-C49+I49-L49+Q49</f>
        <v>452947.27000000142</v>
      </c>
    </row>
    <row r="50" spans="1:18">
      <c r="A50" s="597"/>
      <c r="B50" s="192" t="s">
        <v>182</v>
      </c>
      <c r="C50" s="193">
        <v>0</v>
      </c>
      <c r="D50" s="193">
        <v>347881.6399999978</v>
      </c>
      <c r="E50" s="193">
        <f>SUM(F50:H50)</f>
        <v>2656200</v>
      </c>
      <c r="F50" s="193">
        <v>2656200</v>
      </c>
      <c r="G50" s="193">
        <v>0</v>
      </c>
      <c r="H50" s="193">
        <v>0</v>
      </c>
      <c r="I50" s="193">
        <v>1842598.8900000001</v>
      </c>
      <c r="J50" s="193">
        <v>1920820.72</v>
      </c>
      <c r="K50" s="193">
        <v>0</v>
      </c>
      <c r="L50" s="193">
        <f>SUM(M50:O50)</f>
        <v>1920820.72</v>
      </c>
      <c r="M50" s="193">
        <v>1920820.72</v>
      </c>
      <c r="N50" s="193">
        <v>0</v>
      </c>
      <c r="O50" s="193">
        <v>0</v>
      </c>
      <c r="P50" s="193">
        <f>+L50-O50</f>
        <v>1920820.72</v>
      </c>
      <c r="Q50" s="193">
        <v>0</v>
      </c>
      <c r="R50" s="193">
        <f>+D50-C50+I50-L50+Q50</f>
        <v>269659.80999999796</v>
      </c>
    </row>
    <row r="51" spans="1:18">
      <c r="A51" s="597"/>
      <c r="B51" s="192" t="s">
        <v>183</v>
      </c>
      <c r="C51" s="193">
        <v>0</v>
      </c>
      <c r="D51" s="193">
        <v>290779.83</v>
      </c>
      <c r="E51" s="193">
        <f>SUM(F51:H51)</f>
        <v>2511700</v>
      </c>
      <c r="F51" s="193">
        <v>2511700</v>
      </c>
      <c r="G51" s="193">
        <v>0</v>
      </c>
      <c r="H51" s="193">
        <v>0</v>
      </c>
      <c r="I51" s="193">
        <v>1582594.85</v>
      </c>
      <c r="J51" s="193">
        <v>1641073.77</v>
      </c>
      <c r="K51" s="193">
        <v>0</v>
      </c>
      <c r="L51" s="193">
        <f>SUM(M51:O51)</f>
        <v>1641073.77</v>
      </c>
      <c r="M51" s="193">
        <v>1641073.77</v>
      </c>
      <c r="N51" s="193">
        <v>0</v>
      </c>
      <c r="O51" s="193">
        <v>0</v>
      </c>
      <c r="P51" s="193">
        <f>+L51-O51</f>
        <v>1641073.77</v>
      </c>
      <c r="Q51" s="193">
        <v>0</v>
      </c>
      <c r="R51" s="193">
        <f>+D51-C51+I51-L51+Q51</f>
        <v>232300.91000000015</v>
      </c>
    </row>
    <row r="52" spans="1:18">
      <c r="A52" s="597"/>
      <c r="B52" s="192" t="s">
        <v>184</v>
      </c>
      <c r="C52" s="193">
        <v>0</v>
      </c>
      <c r="D52" s="193">
        <v>176085.53</v>
      </c>
      <c r="E52" s="193">
        <f>SUM(F52:H52)</f>
        <v>2017900</v>
      </c>
      <c r="F52" s="193">
        <v>2017900</v>
      </c>
      <c r="G52" s="193">
        <v>0</v>
      </c>
      <c r="H52" s="193">
        <v>0</v>
      </c>
      <c r="I52" s="193">
        <v>1006355.44</v>
      </c>
      <c r="J52" s="193">
        <v>1022105.52</v>
      </c>
      <c r="K52" s="193">
        <v>0</v>
      </c>
      <c r="L52" s="193">
        <f>SUM(M52:O52)</f>
        <v>1022105.52</v>
      </c>
      <c r="M52" s="193">
        <v>1022105.52</v>
      </c>
      <c r="N52" s="193">
        <v>0</v>
      </c>
      <c r="O52" s="193">
        <v>0</v>
      </c>
      <c r="P52" s="193">
        <f>+L52-O52</f>
        <v>1022105.52</v>
      </c>
      <c r="Q52" s="193">
        <v>0</v>
      </c>
      <c r="R52" s="193">
        <f>+D52-C52+I52-L52+Q52</f>
        <v>160335.44999999995</v>
      </c>
    </row>
    <row r="53" spans="1:18" s="176" customFormat="1" ht="62.4">
      <c r="A53" s="596" t="s">
        <v>141</v>
      </c>
      <c r="B53" s="201" t="s">
        <v>198</v>
      </c>
      <c r="C53" s="196">
        <f t="shared" ref="C53:R53" si="10">SUM(C54:C58)</f>
        <v>0</v>
      </c>
      <c r="D53" s="196">
        <f t="shared" si="10"/>
        <v>250964.09999999971</v>
      </c>
      <c r="E53" s="196">
        <f t="shared" si="10"/>
        <v>1593800</v>
      </c>
      <c r="F53" s="196">
        <f t="shared" si="10"/>
        <v>1593800</v>
      </c>
      <c r="G53" s="196">
        <f t="shared" si="10"/>
        <v>0</v>
      </c>
      <c r="H53" s="196">
        <f t="shared" si="10"/>
        <v>0</v>
      </c>
      <c r="I53" s="196">
        <f t="shared" si="10"/>
        <v>1483035.25</v>
      </c>
      <c r="J53" s="196">
        <f t="shared" si="10"/>
        <v>1527272.9</v>
      </c>
      <c r="K53" s="196">
        <f t="shared" si="10"/>
        <v>0</v>
      </c>
      <c r="L53" s="196">
        <f t="shared" si="10"/>
        <v>1527272.9</v>
      </c>
      <c r="M53" s="196">
        <f t="shared" si="10"/>
        <v>1527272.9</v>
      </c>
      <c r="N53" s="196">
        <f t="shared" si="10"/>
        <v>0</v>
      </c>
      <c r="O53" s="196">
        <f t="shared" si="10"/>
        <v>0</v>
      </c>
      <c r="P53" s="196">
        <f t="shared" si="10"/>
        <v>1527272.9</v>
      </c>
      <c r="Q53" s="196">
        <f t="shared" si="10"/>
        <v>0</v>
      </c>
      <c r="R53" s="196">
        <f t="shared" si="10"/>
        <v>206726.44999999966</v>
      </c>
    </row>
    <row r="54" spans="1:18">
      <c r="A54" s="597"/>
      <c r="B54" s="192" t="s">
        <v>180</v>
      </c>
      <c r="C54" s="193">
        <v>0</v>
      </c>
      <c r="D54" s="193">
        <v>74996.08</v>
      </c>
      <c r="E54" s="193">
        <f>SUM(F54:H54)</f>
        <v>498600</v>
      </c>
      <c r="F54" s="193">
        <v>498600</v>
      </c>
      <c r="G54" s="193">
        <v>0</v>
      </c>
      <c r="H54" s="193">
        <v>0</v>
      </c>
      <c r="I54" s="193">
        <v>456357.05</v>
      </c>
      <c r="J54" s="193">
        <v>465945.18</v>
      </c>
      <c r="K54" s="193">
        <v>0</v>
      </c>
      <c r="L54" s="193">
        <f>SUM(M54:O54)</f>
        <v>465945.18</v>
      </c>
      <c r="M54" s="193">
        <v>465945.18</v>
      </c>
      <c r="N54" s="193">
        <v>0</v>
      </c>
      <c r="O54" s="193">
        <v>0</v>
      </c>
      <c r="P54" s="193">
        <f>+L54-O54</f>
        <v>465945.18</v>
      </c>
      <c r="Q54" s="193">
        <v>0</v>
      </c>
      <c r="R54" s="193">
        <f>+D54-C54+I54-L54+Q54</f>
        <v>65407.950000000012</v>
      </c>
    </row>
    <row r="55" spans="1:18">
      <c r="A55" s="597"/>
      <c r="B55" s="192" t="s">
        <v>181</v>
      </c>
      <c r="C55" s="193">
        <v>0</v>
      </c>
      <c r="D55" s="193">
        <v>64830.55999999959</v>
      </c>
      <c r="E55" s="193">
        <f>SUM(F55:H55)</f>
        <v>394600</v>
      </c>
      <c r="F55" s="193">
        <v>394600</v>
      </c>
      <c r="G55" s="193">
        <v>0</v>
      </c>
      <c r="H55" s="193">
        <v>0</v>
      </c>
      <c r="I55" s="193">
        <v>361536.55</v>
      </c>
      <c r="J55" s="193">
        <v>374824.31</v>
      </c>
      <c r="K55" s="193">
        <v>0</v>
      </c>
      <c r="L55" s="193">
        <f>SUM(M55:O55)</f>
        <v>374824.31</v>
      </c>
      <c r="M55" s="193">
        <v>374824.31</v>
      </c>
      <c r="N55" s="193">
        <v>0</v>
      </c>
      <c r="O55" s="193">
        <v>0</v>
      </c>
      <c r="P55" s="193">
        <f>+L55-O56</f>
        <v>374824.31</v>
      </c>
      <c r="Q55" s="193">
        <v>0</v>
      </c>
      <c r="R55" s="193">
        <f>+D55-C55+I55-L55+Q55</f>
        <v>51542.799999999581</v>
      </c>
    </row>
    <row r="56" spans="1:18">
      <c r="A56" s="597"/>
      <c r="B56" s="192" t="s">
        <v>182</v>
      </c>
      <c r="C56" s="193">
        <v>0</v>
      </c>
      <c r="D56" s="193">
        <v>35237.100000000093</v>
      </c>
      <c r="E56" s="193">
        <f>SUM(F56:H56)</f>
        <v>244500</v>
      </c>
      <c r="F56" s="193">
        <v>244500</v>
      </c>
      <c r="G56" s="193">
        <v>0</v>
      </c>
      <c r="H56" s="193">
        <v>0</v>
      </c>
      <c r="I56" s="193">
        <v>228704.55</v>
      </c>
      <c r="J56" s="193">
        <v>231069.35</v>
      </c>
      <c r="K56" s="193">
        <v>0</v>
      </c>
      <c r="L56" s="193">
        <f>SUM(M56:O56)</f>
        <v>231069.35</v>
      </c>
      <c r="M56" s="193">
        <v>231069.35</v>
      </c>
      <c r="N56" s="193">
        <v>0</v>
      </c>
      <c r="O56" s="193">
        <v>0</v>
      </c>
      <c r="P56" s="193">
        <f>+L56-O57</f>
        <v>231069.35</v>
      </c>
      <c r="Q56" s="193">
        <v>0</v>
      </c>
      <c r="R56" s="193">
        <f>+D56-C56+I56-L56+Q56</f>
        <v>32872.300000000076</v>
      </c>
    </row>
    <row r="57" spans="1:18">
      <c r="A57" s="597"/>
      <c r="B57" s="192" t="s">
        <v>183</v>
      </c>
      <c r="C57" s="193">
        <v>0</v>
      </c>
      <c r="D57" s="193">
        <v>41436.980000000003</v>
      </c>
      <c r="E57" s="193">
        <f>SUM(F57:H57)</f>
        <v>245100</v>
      </c>
      <c r="F57" s="193">
        <v>245100</v>
      </c>
      <c r="G57" s="193">
        <v>0</v>
      </c>
      <c r="H57" s="193">
        <v>0</v>
      </c>
      <c r="I57" s="193">
        <v>234117.25</v>
      </c>
      <c r="J57" s="193">
        <v>244434.93</v>
      </c>
      <c r="K57" s="193">
        <v>0</v>
      </c>
      <c r="L57" s="193">
        <f>SUM(M57:O57)</f>
        <v>244434.93</v>
      </c>
      <c r="M57" s="193">
        <v>244434.93</v>
      </c>
      <c r="N57" s="193">
        <v>0</v>
      </c>
      <c r="O57" s="193">
        <v>0</v>
      </c>
      <c r="P57" s="193">
        <f>+L57-O57</f>
        <v>244434.93</v>
      </c>
      <c r="Q57" s="193">
        <v>0</v>
      </c>
      <c r="R57" s="193">
        <f>+D57-C57+I57-L57+Q57</f>
        <v>31119.299999999988</v>
      </c>
    </row>
    <row r="58" spans="1:18">
      <c r="A58" s="597"/>
      <c r="B58" s="192" t="s">
        <v>184</v>
      </c>
      <c r="C58" s="193">
        <v>0</v>
      </c>
      <c r="D58" s="193">
        <v>34463.379999999997</v>
      </c>
      <c r="E58" s="193">
        <f>SUM(F58:H58)</f>
        <v>211000</v>
      </c>
      <c r="F58" s="193">
        <v>211000</v>
      </c>
      <c r="G58" s="193">
        <v>0</v>
      </c>
      <c r="H58" s="193">
        <v>0</v>
      </c>
      <c r="I58" s="193">
        <v>202319.85</v>
      </c>
      <c r="J58" s="193">
        <v>210999.13</v>
      </c>
      <c r="K58" s="193">
        <v>0</v>
      </c>
      <c r="L58" s="193">
        <f>SUM(M58:O58)</f>
        <v>210999.13</v>
      </c>
      <c r="M58" s="193">
        <v>210999.13</v>
      </c>
      <c r="N58" s="193">
        <v>0</v>
      </c>
      <c r="O58" s="193">
        <v>0</v>
      </c>
      <c r="P58" s="193">
        <f>+L58-O58</f>
        <v>210999.13</v>
      </c>
      <c r="Q58" s="193">
        <v>0</v>
      </c>
      <c r="R58" s="193">
        <f>+D58-C58+I58-L58+Q58</f>
        <v>25784.100000000006</v>
      </c>
    </row>
    <row r="59" spans="1:18" s="176" customFormat="1" ht="62.4">
      <c r="A59" s="596" t="s">
        <v>143</v>
      </c>
      <c r="B59" s="201" t="s">
        <v>199</v>
      </c>
      <c r="C59" s="196">
        <f t="shared" ref="C59:R59" si="11">SUM(C60:C64)</f>
        <v>0</v>
      </c>
      <c r="D59" s="196">
        <f t="shared" si="11"/>
        <v>657910.61999999965</v>
      </c>
      <c r="E59" s="196">
        <f t="shared" si="11"/>
        <v>5197000</v>
      </c>
      <c r="F59" s="196">
        <f t="shared" si="11"/>
        <v>5197000</v>
      </c>
      <c r="G59" s="196">
        <f t="shared" si="11"/>
        <v>0</v>
      </c>
      <c r="H59" s="196">
        <f t="shared" si="11"/>
        <v>0</v>
      </c>
      <c r="I59" s="196">
        <f t="shared" si="11"/>
        <v>4614026.68</v>
      </c>
      <c r="J59" s="196">
        <f t="shared" si="11"/>
        <v>4556606.3900000006</v>
      </c>
      <c r="K59" s="196">
        <f t="shared" si="11"/>
        <v>0</v>
      </c>
      <c r="L59" s="196">
        <f t="shared" si="11"/>
        <v>4556606.3900000006</v>
      </c>
      <c r="M59" s="196">
        <f t="shared" si="11"/>
        <v>4556606.3900000006</v>
      </c>
      <c r="N59" s="196">
        <f t="shared" si="11"/>
        <v>0</v>
      </c>
      <c r="O59" s="196">
        <f t="shared" si="11"/>
        <v>0</v>
      </c>
      <c r="P59" s="196">
        <f t="shared" si="11"/>
        <v>4556606.3900000006</v>
      </c>
      <c r="Q59" s="196">
        <f t="shared" si="11"/>
        <v>0</v>
      </c>
      <c r="R59" s="196">
        <f t="shared" si="11"/>
        <v>715330.90999999945</v>
      </c>
    </row>
    <row r="60" spans="1:18">
      <c r="A60" s="597"/>
      <c r="B60" s="192" t="s">
        <v>180</v>
      </c>
      <c r="C60" s="193">
        <v>0</v>
      </c>
      <c r="D60" s="193">
        <v>224710.81</v>
      </c>
      <c r="E60" s="193">
        <f>SUM(F60:H60)</f>
        <v>1688500</v>
      </c>
      <c r="F60" s="193">
        <v>1688500</v>
      </c>
      <c r="G60" s="193">
        <v>0</v>
      </c>
      <c r="H60" s="193">
        <v>0</v>
      </c>
      <c r="I60" s="193">
        <v>1741417.64</v>
      </c>
      <c r="J60" s="193">
        <v>1688473.08</v>
      </c>
      <c r="K60" s="193">
        <v>0</v>
      </c>
      <c r="L60" s="193">
        <f>SUM(M60:O60)</f>
        <v>1688473.08</v>
      </c>
      <c r="M60" s="193">
        <v>1688473.08</v>
      </c>
      <c r="N60" s="193">
        <v>0</v>
      </c>
      <c r="O60" s="193">
        <v>0</v>
      </c>
      <c r="P60" s="193">
        <f>+L60-O60</f>
        <v>1688473.08</v>
      </c>
      <c r="Q60" s="193">
        <v>0</v>
      </c>
      <c r="R60" s="193">
        <f>+D60-C60+I60-L60+Q60</f>
        <v>277655.36999999988</v>
      </c>
    </row>
    <row r="61" spans="1:18">
      <c r="A61" s="597"/>
      <c r="B61" s="192" t="s">
        <v>181</v>
      </c>
      <c r="C61" s="193">
        <v>0</v>
      </c>
      <c r="D61" s="193">
        <v>144567.88000000012</v>
      </c>
      <c r="E61" s="193">
        <f>SUM(F61:H61)</f>
        <v>1282400</v>
      </c>
      <c r="F61" s="193">
        <v>1282400</v>
      </c>
      <c r="G61" s="193">
        <v>0</v>
      </c>
      <c r="H61" s="193">
        <v>0</v>
      </c>
      <c r="I61" s="193">
        <v>1002724.9100000001</v>
      </c>
      <c r="J61" s="193">
        <v>989262.9800000001</v>
      </c>
      <c r="K61" s="193">
        <v>0</v>
      </c>
      <c r="L61" s="193">
        <f>SUM(M61:O61)</f>
        <v>989262.9800000001</v>
      </c>
      <c r="M61" s="193">
        <v>989262.9800000001</v>
      </c>
      <c r="N61" s="193">
        <v>0</v>
      </c>
      <c r="O61" s="193">
        <v>0</v>
      </c>
      <c r="P61" s="193">
        <f>+L61-O61</f>
        <v>989262.9800000001</v>
      </c>
      <c r="Q61" s="193">
        <v>0</v>
      </c>
      <c r="R61" s="193">
        <f>+D61-C61+I61-L61+Q61</f>
        <v>158029.81000000017</v>
      </c>
    </row>
    <row r="62" spans="1:18">
      <c r="A62" s="597"/>
      <c r="B62" s="192" t="s">
        <v>182</v>
      </c>
      <c r="C62" s="193">
        <v>0</v>
      </c>
      <c r="D62" s="193">
        <v>116745.97999999952</v>
      </c>
      <c r="E62" s="193">
        <f>SUM(F62:H62)</f>
        <v>780000</v>
      </c>
      <c r="F62" s="193">
        <v>780000</v>
      </c>
      <c r="G62" s="193">
        <v>0</v>
      </c>
      <c r="H62" s="193">
        <v>0</v>
      </c>
      <c r="I62" s="193">
        <v>775003.12</v>
      </c>
      <c r="J62" s="193">
        <v>774629.6</v>
      </c>
      <c r="K62" s="193">
        <v>0</v>
      </c>
      <c r="L62" s="193">
        <f>SUM(M62:O62)</f>
        <v>774629.6</v>
      </c>
      <c r="M62" s="193">
        <v>774629.6</v>
      </c>
      <c r="N62" s="193">
        <v>0</v>
      </c>
      <c r="O62" s="193">
        <v>0</v>
      </c>
      <c r="P62" s="193">
        <f>+L62-O62</f>
        <v>774629.6</v>
      </c>
      <c r="Q62" s="193">
        <v>0</v>
      </c>
      <c r="R62" s="193">
        <f>+D62-C62+I62-L62+Q62</f>
        <v>117119.49999999953</v>
      </c>
    </row>
    <row r="63" spans="1:18">
      <c r="A63" s="597"/>
      <c r="B63" s="192" t="s">
        <v>183</v>
      </c>
      <c r="C63" s="193">
        <v>0</v>
      </c>
      <c r="D63" s="193">
        <v>85855.61</v>
      </c>
      <c r="E63" s="193">
        <f>SUM(F63:H63)</f>
        <v>769300</v>
      </c>
      <c r="F63" s="193">
        <v>769300</v>
      </c>
      <c r="G63" s="193">
        <v>0</v>
      </c>
      <c r="H63" s="193">
        <v>0</v>
      </c>
      <c r="I63" s="193">
        <v>535997.18999999994</v>
      </c>
      <c r="J63" s="193">
        <v>550431.75</v>
      </c>
      <c r="K63" s="193">
        <v>0</v>
      </c>
      <c r="L63" s="193">
        <f>SUM(M63:O63)</f>
        <v>550431.75</v>
      </c>
      <c r="M63" s="193">
        <v>550431.75</v>
      </c>
      <c r="N63" s="193">
        <v>0</v>
      </c>
      <c r="O63" s="193">
        <v>0</v>
      </c>
      <c r="P63" s="193">
        <f>+L63-O63</f>
        <v>550431.75</v>
      </c>
      <c r="Q63" s="193">
        <v>0</v>
      </c>
      <c r="R63" s="193">
        <f>+D63-C63+I63-L63+Q63</f>
        <v>71421.04999999993</v>
      </c>
    </row>
    <row r="64" spans="1:18">
      <c r="A64" s="597"/>
      <c r="B64" s="192" t="s">
        <v>184</v>
      </c>
      <c r="C64" s="193">
        <v>0</v>
      </c>
      <c r="D64" s="193">
        <v>86030.34</v>
      </c>
      <c r="E64" s="193">
        <f>SUM(F64:H64)</f>
        <v>676800</v>
      </c>
      <c r="F64" s="193">
        <v>676800</v>
      </c>
      <c r="G64" s="193">
        <v>0</v>
      </c>
      <c r="H64" s="193">
        <v>0</v>
      </c>
      <c r="I64" s="193">
        <v>558883.81999999995</v>
      </c>
      <c r="J64" s="193">
        <v>553808.98</v>
      </c>
      <c r="K64" s="193">
        <v>0</v>
      </c>
      <c r="L64" s="193">
        <f>SUM(M64:O64)</f>
        <v>553808.98</v>
      </c>
      <c r="M64" s="193">
        <v>553808.98</v>
      </c>
      <c r="N64" s="193">
        <v>0</v>
      </c>
      <c r="O64" s="193">
        <v>0</v>
      </c>
      <c r="P64" s="193">
        <f>+L64-O64</f>
        <v>553808.98</v>
      </c>
      <c r="Q64" s="193">
        <v>0</v>
      </c>
      <c r="R64" s="193">
        <f>+D64-C64+I64-L64+Q64</f>
        <v>91105.179999999935</v>
      </c>
    </row>
    <row r="65" spans="1:18" s="176" customFormat="1" ht="78">
      <c r="A65" s="202" t="s">
        <v>145</v>
      </c>
      <c r="B65" s="188" t="s">
        <v>200</v>
      </c>
      <c r="C65" s="196">
        <f t="shared" ref="C65:R65" si="12">SUM(C66+C72)</f>
        <v>0</v>
      </c>
      <c r="D65" s="196">
        <f t="shared" si="12"/>
        <v>6379541.75</v>
      </c>
      <c r="E65" s="196">
        <f t="shared" si="12"/>
        <v>17050000</v>
      </c>
      <c r="F65" s="196">
        <f t="shared" si="12"/>
        <v>17050000</v>
      </c>
      <c r="G65" s="196">
        <f t="shared" si="12"/>
        <v>0</v>
      </c>
      <c r="H65" s="196">
        <f t="shared" si="12"/>
        <v>0</v>
      </c>
      <c r="I65" s="196">
        <f t="shared" si="12"/>
        <v>14224797.59</v>
      </c>
      <c r="J65" s="196">
        <f t="shared" si="12"/>
        <v>16314243.84</v>
      </c>
      <c r="K65" s="196">
        <f t="shared" si="12"/>
        <v>0</v>
      </c>
      <c r="L65" s="196">
        <f t="shared" si="12"/>
        <v>16314243.84</v>
      </c>
      <c r="M65" s="196">
        <f t="shared" si="12"/>
        <v>16314243.84</v>
      </c>
      <c r="N65" s="196">
        <f t="shared" si="12"/>
        <v>0</v>
      </c>
      <c r="O65" s="196">
        <f t="shared" si="12"/>
        <v>0</v>
      </c>
      <c r="P65" s="196">
        <f t="shared" si="12"/>
        <v>16314243.84</v>
      </c>
      <c r="Q65" s="196">
        <f t="shared" si="12"/>
        <v>0</v>
      </c>
      <c r="R65" s="196">
        <f t="shared" si="12"/>
        <v>4290095.5000000009</v>
      </c>
    </row>
    <row r="66" spans="1:18" s="206" customFormat="1" ht="140.4">
      <c r="A66" s="608" t="s">
        <v>147</v>
      </c>
      <c r="B66" s="204" t="s">
        <v>201</v>
      </c>
      <c r="C66" s="205">
        <f>SUM(C67:C71)</f>
        <v>0</v>
      </c>
      <c r="D66" s="205">
        <f>SUM(D67:D71)</f>
        <v>365331.76999999996</v>
      </c>
      <c r="E66" s="205">
        <f>+F66+G66+H66</f>
        <v>3050000</v>
      </c>
      <c r="F66" s="205">
        <v>3050000</v>
      </c>
      <c r="G66" s="205">
        <f t="shared" ref="G66:R66" si="13">SUM(G67:G71)</f>
        <v>0</v>
      </c>
      <c r="H66" s="205">
        <f t="shared" si="13"/>
        <v>0</v>
      </c>
      <c r="I66" s="205">
        <f t="shared" si="13"/>
        <v>2242007.02</v>
      </c>
      <c r="J66" s="205">
        <f t="shared" si="13"/>
        <v>2326483.1800000002</v>
      </c>
      <c r="K66" s="205">
        <f t="shared" si="13"/>
        <v>0</v>
      </c>
      <c r="L66" s="205">
        <f t="shared" si="13"/>
        <v>2326483.1800000002</v>
      </c>
      <c r="M66" s="205">
        <f t="shared" si="13"/>
        <v>2326483.1800000002</v>
      </c>
      <c r="N66" s="205">
        <f t="shared" si="13"/>
        <v>0</v>
      </c>
      <c r="O66" s="205">
        <f t="shared" si="13"/>
        <v>0</v>
      </c>
      <c r="P66" s="205">
        <f t="shared" si="13"/>
        <v>2326483.1800000002</v>
      </c>
      <c r="Q66" s="205">
        <f t="shared" si="13"/>
        <v>0</v>
      </c>
      <c r="R66" s="205">
        <f t="shared" si="13"/>
        <v>280855.61000000022</v>
      </c>
    </row>
    <row r="67" spans="1:18">
      <c r="A67" s="609"/>
      <c r="B67" s="192" t="s">
        <v>180</v>
      </c>
      <c r="C67" s="193">
        <v>0</v>
      </c>
      <c r="D67" s="193">
        <v>304607.57</v>
      </c>
      <c r="E67" s="193">
        <f t="shared" ref="E67:E72" si="14">SUM(F67:H67)</f>
        <v>0</v>
      </c>
      <c r="F67" s="193">
        <v>0</v>
      </c>
      <c r="G67" s="193">
        <v>0</v>
      </c>
      <c r="H67" s="193">
        <v>0</v>
      </c>
      <c r="I67" s="193">
        <v>1587544.09</v>
      </c>
      <c r="J67" s="193">
        <v>1721449.68</v>
      </c>
      <c r="K67" s="193">
        <v>0</v>
      </c>
      <c r="L67" s="193">
        <f t="shared" ref="L67:L72" si="15">SUM(M67:O67)</f>
        <v>1721449.68</v>
      </c>
      <c r="M67" s="193">
        <v>1721449.68</v>
      </c>
      <c r="N67" s="193">
        <v>0</v>
      </c>
      <c r="O67" s="193">
        <v>0</v>
      </c>
      <c r="P67" s="207">
        <f>+L67-O67</f>
        <v>1721449.68</v>
      </c>
      <c r="Q67" s="193">
        <v>0</v>
      </c>
      <c r="R67" s="193">
        <f>+D67-C67+I67-L67+Q67</f>
        <v>170701.98000000021</v>
      </c>
    </row>
    <row r="68" spans="1:18">
      <c r="A68" s="609"/>
      <c r="B68" s="192" t="s">
        <v>181</v>
      </c>
      <c r="C68" s="193">
        <v>0</v>
      </c>
      <c r="D68" s="193">
        <v>24825.859999999986</v>
      </c>
      <c r="E68" s="193">
        <f t="shared" si="14"/>
        <v>0</v>
      </c>
      <c r="F68" s="193">
        <v>0</v>
      </c>
      <c r="G68" s="193">
        <v>0</v>
      </c>
      <c r="H68" s="193">
        <v>0</v>
      </c>
      <c r="I68" s="193">
        <v>354072.08999999997</v>
      </c>
      <c r="J68" s="193">
        <v>337672.85</v>
      </c>
      <c r="K68" s="193">
        <v>0</v>
      </c>
      <c r="L68" s="193">
        <f t="shared" si="15"/>
        <v>337672.85</v>
      </c>
      <c r="M68" s="193">
        <v>337672.85</v>
      </c>
      <c r="N68" s="193">
        <v>0</v>
      </c>
      <c r="O68" s="193">
        <v>0</v>
      </c>
      <c r="P68" s="193">
        <f>+L68-O68</f>
        <v>337672.85</v>
      </c>
      <c r="Q68" s="193">
        <v>0</v>
      </c>
      <c r="R68" s="193">
        <f>+D68-C68+I68-L68+Q68</f>
        <v>41225.099999999977</v>
      </c>
    </row>
    <row r="69" spans="1:18">
      <c r="A69" s="609"/>
      <c r="B69" s="192" t="s">
        <v>182</v>
      </c>
      <c r="C69" s="193">
        <v>0</v>
      </c>
      <c r="D69" s="193">
        <v>15368.440000000002</v>
      </c>
      <c r="E69" s="193">
        <f t="shared" si="14"/>
        <v>0</v>
      </c>
      <c r="F69" s="193">
        <v>0</v>
      </c>
      <c r="G69" s="193">
        <v>0</v>
      </c>
      <c r="H69" s="193">
        <v>0</v>
      </c>
      <c r="I69" s="193">
        <v>154491.64000000001</v>
      </c>
      <c r="J69" s="193">
        <v>139466.51</v>
      </c>
      <c r="K69" s="193">
        <v>0</v>
      </c>
      <c r="L69" s="193">
        <f t="shared" si="15"/>
        <v>139466.51</v>
      </c>
      <c r="M69" s="193">
        <v>139466.51</v>
      </c>
      <c r="N69" s="193">
        <v>0</v>
      </c>
      <c r="O69" s="193">
        <v>0</v>
      </c>
      <c r="P69" s="193">
        <f>+L69-O69</f>
        <v>139466.51</v>
      </c>
      <c r="Q69" s="193">
        <v>0</v>
      </c>
      <c r="R69" s="193">
        <f>+D69-C69+I69-L69+Q69</f>
        <v>30393.570000000007</v>
      </c>
    </row>
    <row r="70" spans="1:18">
      <c r="A70" s="609"/>
      <c r="B70" s="198" t="s">
        <v>183</v>
      </c>
      <c r="C70" s="193">
        <v>0</v>
      </c>
      <c r="D70" s="193">
        <v>10710.91</v>
      </c>
      <c r="E70" s="193">
        <f t="shared" si="14"/>
        <v>0</v>
      </c>
      <c r="F70" s="193">
        <v>0</v>
      </c>
      <c r="G70" s="193">
        <v>0</v>
      </c>
      <c r="H70" s="193">
        <v>0</v>
      </c>
      <c r="I70" s="193">
        <v>87093.03</v>
      </c>
      <c r="J70" s="193">
        <v>73574.31</v>
      </c>
      <c r="K70" s="193">
        <v>0</v>
      </c>
      <c r="L70" s="193">
        <f t="shared" si="15"/>
        <v>73574.31</v>
      </c>
      <c r="M70" s="208">
        <v>73574.31</v>
      </c>
      <c r="N70" s="193">
        <v>0</v>
      </c>
      <c r="O70" s="193">
        <v>0</v>
      </c>
      <c r="P70" s="193">
        <f>+L70-O70</f>
        <v>73574.31</v>
      </c>
      <c r="Q70" s="193">
        <v>0</v>
      </c>
      <c r="R70" s="193">
        <f>+D70-C70+I70-L70+Q70</f>
        <v>24229.630000000005</v>
      </c>
    </row>
    <row r="71" spans="1:18">
      <c r="A71" s="609"/>
      <c r="B71" s="192" t="s">
        <v>184</v>
      </c>
      <c r="C71" s="193">
        <v>0</v>
      </c>
      <c r="D71" s="193">
        <v>9818.99</v>
      </c>
      <c r="E71" s="193">
        <f t="shared" si="14"/>
        <v>0</v>
      </c>
      <c r="F71" s="193">
        <v>0</v>
      </c>
      <c r="G71" s="193">
        <v>0</v>
      </c>
      <c r="H71" s="193">
        <v>0</v>
      </c>
      <c r="I71" s="193">
        <v>58806.17</v>
      </c>
      <c r="J71" s="193">
        <v>54319.83</v>
      </c>
      <c r="K71" s="193">
        <v>0</v>
      </c>
      <c r="L71" s="193">
        <f t="shared" si="15"/>
        <v>54319.83</v>
      </c>
      <c r="M71" s="193">
        <v>54319.83</v>
      </c>
      <c r="N71" s="193">
        <v>0</v>
      </c>
      <c r="O71" s="193">
        <v>0</v>
      </c>
      <c r="P71" s="193">
        <f>+L71-O71</f>
        <v>54319.83</v>
      </c>
      <c r="Q71" s="193">
        <v>0</v>
      </c>
      <c r="R71" s="193">
        <f>+D71-C71+I71-L71+Q71</f>
        <v>14305.330000000002</v>
      </c>
    </row>
    <row r="72" spans="1:18" s="206" customFormat="1" ht="62.4">
      <c r="A72" s="203" t="s">
        <v>148</v>
      </c>
      <c r="B72" s="209" t="s">
        <v>202</v>
      </c>
      <c r="C72" s="205">
        <v>0</v>
      </c>
      <c r="D72" s="205">
        <v>6014209.9800000004</v>
      </c>
      <c r="E72" s="193">
        <f t="shared" si="14"/>
        <v>14000000</v>
      </c>
      <c r="F72" s="205">
        <v>14000000</v>
      </c>
      <c r="G72" s="205">
        <v>0</v>
      </c>
      <c r="H72" s="205">
        <v>0</v>
      </c>
      <c r="I72" s="205">
        <v>11982790.57</v>
      </c>
      <c r="J72" s="205">
        <v>13987760.66</v>
      </c>
      <c r="K72" s="205">
        <v>0</v>
      </c>
      <c r="L72" s="193">
        <f t="shared" si="15"/>
        <v>13987760.66</v>
      </c>
      <c r="M72" s="205">
        <v>13987760.66</v>
      </c>
      <c r="N72" s="205">
        <v>0</v>
      </c>
      <c r="O72" s="205">
        <v>0</v>
      </c>
      <c r="P72" s="205">
        <v>13987760.66</v>
      </c>
      <c r="Q72" s="205">
        <v>0</v>
      </c>
      <c r="R72" s="205">
        <v>4009239.8900000006</v>
      </c>
    </row>
    <row r="73" spans="1:18" s="176" customFormat="1" ht="31.2">
      <c r="A73" s="202" t="s">
        <v>150</v>
      </c>
      <c r="B73" s="210" t="s">
        <v>203</v>
      </c>
      <c r="C73" s="196">
        <f>SUM(C74+C77)</f>
        <v>0</v>
      </c>
      <c r="D73" s="196">
        <f>SUM(D74+D77)</f>
        <v>2963157.3499999992</v>
      </c>
      <c r="E73" s="196">
        <f>SUM(E74+E77+E83)</f>
        <v>25598600</v>
      </c>
      <c r="F73" s="196">
        <f>SUM(F74+F77+F83)</f>
        <v>25598600</v>
      </c>
      <c r="G73" s="196">
        <f t="shared" ref="G73:R73" si="16">SUM(G74+G77)</f>
        <v>0</v>
      </c>
      <c r="H73" s="196">
        <f t="shared" si="16"/>
        <v>0</v>
      </c>
      <c r="I73" s="196">
        <f t="shared" si="16"/>
        <v>21153481.399999999</v>
      </c>
      <c r="J73" s="196">
        <f t="shared" si="16"/>
        <v>20748142.439999998</v>
      </c>
      <c r="K73" s="196">
        <f t="shared" si="16"/>
        <v>0</v>
      </c>
      <c r="L73" s="196">
        <f t="shared" si="16"/>
        <v>20748142.439999998</v>
      </c>
      <c r="M73" s="196">
        <f t="shared" si="16"/>
        <v>20748142.439999998</v>
      </c>
      <c r="N73" s="196">
        <f t="shared" si="16"/>
        <v>0</v>
      </c>
      <c r="O73" s="196">
        <f t="shared" si="16"/>
        <v>0</v>
      </c>
      <c r="P73" s="196">
        <f t="shared" si="16"/>
        <v>20748142.439999998</v>
      </c>
      <c r="Q73" s="196">
        <f t="shared" si="16"/>
        <v>0</v>
      </c>
      <c r="R73" s="196">
        <f t="shared" si="16"/>
        <v>3368496.3099999996</v>
      </c>
    </row>
    <row r="74" spans="1:18" s="176" customFormat="1" ht="105" customHeight="1">
      <c r="A74" s="610" t="s">
        <v>204</v>
      </c>
      <c r="B74" s="188" t="s">
        <v>205</v>
      </c>
      <c r="C74" s="196">
        <f t="shared" ref="C74:R74" si="17">SUM(C75:C76)</f>
        <v>0</v>
      </c>
      <c r="D74" s="196">
        <f t="shared" si="17"/>
        <v>2934145.1999999993</v>
      </c>
      <c r="E74" s="196">
        <f t="shared" si="17"/>
        <v>25276900</v>
      </c>
      <c r="F74" s="196">
        <f t="shared" si="17"/>
        <v>25276900</v>
      </c>
      <c r="G74" s="196">
        <f t="shared" si="17"/>
        <v>0</v>
      </c>
      <c r="H74" s="196">
        <f t="shared" si="17"/>
        <v>0</v>
      </c>
      <c r="I74" s="196">
        <f t="shared" si="17"/>
        <v>20950122.5</v>
      </c>
      <c r="J74" s="196">
        <f t="shared" si="17"/>
        <v>20549841.259999998</v>
      </c>
      <c r="K74" s="196">
        <f t="shared" si="17"/>
        <v>0</v>
      </c>
      <c r="L74" s="196">
        <f t="shared" si="17"/>
        <v>20549841.259999998</v>
      </c>
      <c r="M74" s="196">
        <f t="shared" si="17"/>
        <v>20549841.259999998</v>
      </c>
      <c r="N74" s="196">
        <f t="shared" si="17"/>
        <v>0</v>
      </c>
      <c r="O74" s="196">
        <f t="shared" si="17"/>
        <v>0</v>
      </c>
      <c r="P74" s="196">
        <f t="shared" si="17"/>
        <v>20549841.259999998</v>
      </c>
      <c r="Q74" s="196">
        <f t="shared" si="17"/>
        <v>0</v>
      </c>
      <c r="R74" s="196">
        <f t="shared" si="17"/>
        <v>3334426.4399999995</v>
      </c>
    </row>
    <row r="75" spans="1:18">
      <c r="A75" s="599"/>
      <c r="B75" s="192" t="s">
        <v>180</v>
      </c>
      <c r="C75" s="193">
        <v>0</v>
      </c>
      <c r="D75" s="193">
        <v>1478373.57</v>
      </c>
      <c r="E75" s="193">
        <f>SUM(F75:H75)</f>
        <v>19191100</v>
      </c>
      <c r="F75" s="193">
        <v>19191100</v>
      </c>
      <c r="G75" s="193">
        <v>0</v>
      </c>
      <c r="H75" s="193">
        <v>0</v>
      </c>
      <c r="I75" s="193">
        <v>15206756.48</v>
      </c>
      <c r="J75" s="193">
        <v>14464126.59</v>
      </c>
      <c r="K75" s="193">
        <v>0</v>
      </c>
      <c r="L75" s="193">
        <f>SUM(M75:O75)</f>
        <v>14464126.59</v>
      </c>
      <c r="M75" s="193">
        <v>14464126.59</v>
      </c>
      <c r="N75" s="193">
        <v>0</v>
      </c>
      <c r="O75" s="193">
        <v>0</v>
      </c>
      <c r="P75" s="193">
        <f>+L75-O75</f>
        <v>14464126.59</v>
      </c>
      <c r="Q75" s="193">
        <v>0</v>
      </c>
      <c r="R75" s="193">
        <f>+D75-C75+I75-L75+Q75</f>
        <v>2221003.4600000009</v>
      </c>
    </row>
    <row r="76" spans="1:18">
      <c r="A76" s="599"/>
      <c r="B76" s="192" t="s">
        <v>181</v>
      </c>
      <c r="C76" s="193">
        <v>0</v>
      </c>
      <c r="D76" s="193">
        <v>1455771.629999999</v>
      </c>
      <c r="E76" s="193">
        <f>SUM(F76:H76)</f>
        <v>6085800</v>
      </c>
      <c r="F76" s="193">
        <v>6085800</v>
      </c>
      <c r="G76" s="193">
        <v>0</v>
      </c>
      <c r="H76" s="193">
        <v>0</v>
      </c>
      <c r="I76" s="193">
        <v>5743366.0199999996</v>
      </c>
      <c r="J76" s="193">
        <v>6085714.6699999999</v>
      </c>
      <c r="K76" s="193"/>
      <c r="L76" s="193">
        <f>SUM(M76:O76)</f>
        <v>6085714.6699999999</v>
      </c>
      <c r="M76" s="193">
        <v>6085714.6699999999</v>
      </c>
      <c r="N76" s="193">
        <v>0</v>
      </c>
      <c r="O76" s="193">
        <v>0</v>
      </c>
      <c r="P76" s="193">
        <f>+L76-O76</f>
        <v>6085714.6699999999</v>
      </c>
      <c r="Q76" s="193">
        <v>0</v>
      </c>
      <c r="R76" s="193">
        <f>+D76-C76+I76-L76+Q76</f>
        <v>1113422.9799999986</v>
      </c>
    </row>
    <row r="77" spans="1:18" s="176" customFormat="1" ht="31.2">
      <c r="A77" s="611" t="s">
        <v>206</v>
      </c>
      <c r="B77" s="188" t="s">
        <v>207</v>
      </c>
      <c r="C77" s="196">
        <f>SUM(C78:C82)</f>
        <v>0</v>
      </c>
      <c r="D77" s="196">
        <f>SUM(D78:D82)</f>
        <v>29012.150000000009</v>
      </c>
      <c r="E77" s="196">
        <f>+F77+G77+H77</f>
        <v>198400</v>
      </c>
      <c r="F77" s="196">
        <v>198400</v>
      </c>
      <c r="G77" s="196">
        <f t="shared" ref="G77:R77" si="18">SUM(G78:G82)</f>
        <v>0</v>
      </c>
      <c r="H77" s="196">
        <f t="shared" si="18"/>
        <v>0</v>
      </c>
      <c r="I77" s="196">
        <f t="shared" si="18"/>
        <v>203358.9</v>
      </c>
      <c r="J77" s="196">
        <f t="shared" si="18"/>
        <v>198301.18</v>
      </c>
      <c r="K77" s="196">
        <f t="shared" si="18"/>
        <v>0</v>
      </c>
      <c r="L77" s="196">
        <f t="shared" si="18"/>
        <v>198301.18</v>
      </c>
      <c r="M77" s="196">
        <f t="shared" si="18"/>
        <v>198301.18</v>
      </c>
      <c r="N77" s="196">
        <f t="shared" si="18"/>
        <v>0</v>
      </c>
      <c r="O77" s="196">
        <f t="shared" si="18"/>
        <v>0</v>
      </c>
      <c r="P77" s="196">
        <f t="shared" si="18"/>
        <v>198301.18</v>
      </c>
      <c r="Q77" s="196">
        <f t="shared" si="18"/>
        <v>0</v>
      </c>
      <c r="R77" s="196">
        <f t="shared" si="18"/>
        <v>34069.869999999995</v>
      </c>
    </row>
    <row r="78" spans="1:18">
      <c r="A78" s="612"/>
      <c r="B78" s="192" t="s">
        <v>180</v>
      </c>
      <c r="C78" s="193">
        <v>0</v>
      </c>
      <c r="D78" s="193">
        <v>17027.12</v>
      </c>
      <c r="E78" s="193">
        <f t="shared" ref="E78:E83" si="19">SUM(F78:H78)</f>
        <v>0</v>
      </c>
      <c r="F78" s="193">
        <v>0</v>
      </c>
      <c r="G78" s="193">
        <v>0</v>
      </c>
      <c r="H78" s="193">
        <v>0</v>
      </c>
      <c r="I78" s="193">
        <v>104696.86</v>
      </c>
      <c r="J78" s="193">
        <v>104575.11</v>
      </c>
      <c r="K78" s="193">
        <v>0</v>
      </c>
      <c r="L78" s="193">
        <f>SUM(M78:O78)</f>
        <v>104575.11</v>
      </c>
      <c r="M78" s="193">
        <v>104575.11</v>
      </c>
      <c r="N78" s="193">
        <v>0</v>
      </c>
      <c r="O78" s="193">
        <v>0</v>
      </c>
      <c r="P78" s="193">
        <f>+L78-O78</f>
        <v>104575.11</v>
      </c>
      <c r="Q78" s="193">
        <v>0</v>
      </c>
      <c r="R78" s="193">
        <f>+D78-C78+I78-L78+Q78</f>
        <v>17148.869999999995</v>
      </c>
    </row>
    <row r="79" spans="1:18">
      <c r="A79" s="612"/>
      <c r="B79" s="192" t="s">
        <v>181</v>
      </c>
      <c r="C79" s="193">
        <v>0</v>
      </c>
      <c r="D79" s="193">
        <v>6366.3099999999977</v>
      </c>
      <c r="E79" s="193">
        <f t="shared" si="19"/>
        <v>0</v>
      </c>
      <c r="F79" s="193">
        <v>0</v>
      </c>
      <c r="G79" s="193">
        <v>0</v>
      </c>
      <c r="H79" s="193">
        <v>0</v>
      </c>
      <c r="I79" s="193">
        <v>40496.639999999999</v>
      </c>
      <c r="J79" s="193">
        <v>42917.630000000005</v>
      </c>
      <c r="K79" s="193">
        <v>0</v>
      </c>
      <c r="L79" s="193">
        <f>SUM(M79:O79)</f>
        <v>42917.630000000005</v>
      </c>
      <c r="M79" s="193">
        <v>42917.630000000005</v>
      </c>
      <c r="N79" s="193">
        <v>0</v>
      </c>
      <c r="O79" s="193">
        <v>0</v>
      </c>
      <c r="P79" s="193">
        <f>+L79-O79</f>
        <v>42917.630000000005</v>
      </c>
      <c r="Q79" s="193">
        <v>0</v>
      </c>
      <c r="R79" s="193">
        <f>+D79-C79+I79-L79+Q79</f>
        <v>3945.3199999999924</v>
      </c>
    </row>
    <row r="80" spans="1:18">
      <c r="A80" s="612"/>
      <c r="B80" s="192" t="s">
        <v>182</v>
      </c>
      <c r="C80" s="193">
        <v>0</v>
      </c>
      <c r="D80" s="193">
        <v>2339.3400000000111</v>
      </c>
      <c r="E80" s="193">
        <f t="shared" si="19"/>
        <v>0</v>
      </c>
      <c r="F80" s="193">
        <v>0</v>
      </c>
      <c r="G80" s="193">
        <v>0</v>
      </c>
      <c r="H80" s="193">
        <v>0</v>
      </c>
      <c r="I80" s="193">
        <v>39453.199999999997</v>
      </c>
      <c r="J80" s="193">
        <v>32961.86</v>
      </c>
      <c r="K80" s="193">
        <v>0</v>
      </c>
      <c r="L80" s="193">
        <f>SUM(M80:O80)</f>
        <v>32961.86</v>
      </c>
      <c r="M80" s="193">
        <v>32961.86</v>
      </c>
      <c r="N80" s="193">
        <v>0</v>
      </c>
      <c r="O80" s="193">
        <v>0</v>
      </c>
      <c r="P80" s="193">
        <f>+L80-O80</f>
        <v>32961.86</v>
      </c>
      <c r="Q80" s="193">
        <v>0</v>
      </c>
      <c r="R80" s="193">
        <f>+D80-C80+I80-L80+Q80</f>
        <v>8830.6800000000076</v>
      </c>
    </row>
    <row r="81" spans="1:18">
      <c r="A81" s="612"/>
      <c r="B81" s="192" t="s">
        <v>183</v>
      </c>
      <c r="C81" s="193">
        <v>0</v>
      </c>
      <c r="D81" s="193">
        <v>843.93</v>
      </c>
      <c r="E81" s="193">
        <f t="shared" si="19"/>
        <v>0</v>
      </c>
      <c r="F81" s="193">
        <v>0</v>
      </c>
      <c r="G81" s="193">
        <v>0</v>
      </c>
      <c r="H81" s="193">
        <v>0</v>
      </c>
      <c r="I81" s="193">
        <v>5736.52</v>
      </c>
      <c r="J81" s="193">
        <v>5729.29</v>
      </c>
      <c r="K81" s="193">
        <v>0</v>
      </c>
      <c r="L81" s="193">
        <f>SUM(M81:O81)</f>
        <v>5729.29</v>
      </c>
      <c r="M81" s="193">
        <v>5729.29</v>
      </c>
      <c r="N81" s="193">
        <v>0</v>
      </c>
      <c r="O81" s="193">
        <v>0</v>
      </c>
      <c r="P81" s="193">
        <f>+L81-O81</f>
        <v>5729.29</v>
      </c>
      <c r="Q81" s="193">
        <v>0</v>
      </c>
      <c r="R81" s="193">
        <f>+D81-C81+I81-L81+Q81</f>
        <v>851.16000000000076</v>
      </c>
    </row>
    <row r="82" spans="1:18">
      <c r="A82" s="612"/>
      <c r="B82" s="192" t="s">
        <v>184</v>
      </c>
      <c r="C82" s="193">
        <v>0</v>
      </c>
      <c r="D82" s="193">
        <v>2435.4499999999998</v>
      </c>
      <c r="E82" s="193">
        <f t="shared" si="19"/>
        <v>0</v>
      </c>
      <c r="F82" s="193">
        <v>0</v>
      </c>
      <c r="G82" s="193">
        <v>0</v>
      </c>
      <c r="H82" s="193">
        <v>0</v>
      </c>
      <c r="I82" s="193">
        <v>12975.68</v>
      </c>
      <c r="J82" s="193">
        <v>12117.29</v>
      </c>
      <c r="K82" s="193">
        <v>0</v>
      </c>
      <c r="L82" s="193">
        <f>SUM(M82:O82)</f>
        <v>12117.29</v>
      </c>
      <c r="M82" s="175">
        <v>12117.29</v>
      </c>
      <c r="N82" s="193">
        <v>0</v>
      </c>
      <c r="O82" s="193">
        <v>0</v>
      </c>
      <c r="P82" s="193">
        <f>+L82-O82</f>
        <v>12117.29</v>
      </c>
      <c r="Q82" s="193">
        <v>0</v>
      </c>
      <c r="R82" s="193">
        <f>+D82-C82+I82-L82+Q82</f>
        <v>3293.84</v>
      </c>
    </row>
    <row r="83" spans="1:18" ht="67.95" customHeight="1">
      <c r="A83" s="613" t="s">
        <v>208</v>
      </c>
      <c r="B83" s="614"/>
      <c r="C83" s="211" t="s">
        <v>122</v>
      </c>
      <c r="D83" s="211" t="s">
        <v>122</v>
      </c>
      <c r="E83" s="211">
        <f t="shared" si="19"/>
        <v>123300</v>
      </c>
      <c r="F83" s="211">
        <v>123300</v>
      </c>
      <c r="G83" s="211" t="s">
        <v>122</v>
      </c>
      <c r="H83" s="211" t="s">
        <v>122</v>
      </c>
      <c r="I83" s="211" t="s">
        <v>122</v>
      </c>
      <c r="J83" s="211" t="s">
        <v>122</v>
      </c>
      <c r="K83" s="211" t="s">
        <v>122</v>
      </c>
      <c r="L83" s="211" t="s">
        <v>122</v>
      </c>
      <c r="M83" s="211" t="s">
        <v>122</v>
      </c>
      <c r="N83" s="211" t="s">
        <v>122</v>
      </c>
      <c r="O83" s="211" t="s">
        <v>122</v>
      </c>
      <c r="P83" s="211" t="s">
        <v>122</v>
      </c>
      <c r="Q83" s="211" t="s">
        <v>122</v>
      </c>
      <c r="R83" s="211" t="s">
        <v>122</v>
      </c>
    </row>
    <row r="84" spans="1:18" s="176" customFormat="1" ht="31.2">
      <c r="A84" s="596" t="s">
        <v>209</v>
      </c>
      <c r="B84" s="188" t="s">
        <v>210</v>
      </c>
      <c r="C84" s="196">
        <f>SUM(C85:C89)</f>
        <v>0</v>
      </c>
      <c r="D84" s="196">
        <f>SUM(D85:D89)</f>
        <v>4455194.2399999993</v>
      </c>
      <c r="E84" s="196">
        <f>+F84+G84+H84</f>
        <v>28035800</v>
      </c>
      <c r="F84" s="196">
        <v>28035800</v>
      </c>
      <c r="G84" s="196">
        <f t="shared" ref="G84:R84" si="20">SUM(G85:G89)</f>
        <v>0</v>
      </c>
      <c r="H84" s="196">
        <f t="shared" si="20"/>
        <v>0</v>
      </c>
      <c r="I84" s="196">
        <f t="shared" si="20"/>
        <v>27209042.66</v>
      </c>
      <c r="J84" s="196">
        <f t="shared" si="20"/>
        <v>26771869.02</v>
      </c>
      <c r="K84" s="196">
        <f t="shared" si="20"/>
        <v>142374.92000000001</v>
      </c>
      <c r="L84" s="196">
        <f t="shared" si="20"/>
        <v>26914243.939999998</v>
      </c>
      <c r="M84" s="196">
        <f t="shared" si="20"/>
        <v>26771869.02</v>
      </c>
      <c r="N84" s="196">
        <f t="shared" si="20"/>
        <v>0</v>
      </c>
      <c r="O84" s="196">
        <f t="shared" si="20"/>
        <v>142374.92000000001</v>
      </c>
      <c r="P84" s="196">
        <f t="shared" si="20"/>
        <v>26771869.02</v>
      </c>
      <c r="Q84" s="196">
        <f t="shared" si="20"/>
        <v>0</v>
      </c>
      <c r="R84" s="196">
        <f t="shared" si="20"/>
        <v>4749992.959999999</v>
      </c>
    </row>
    <row r="85" spans="1:18">
      <c r="A85" s="597"/>
      <c r="B85" s="192" t="s">
        <v>180</v>
      </c>
      <c r="C85" s="193">
        <v>0</v>
      </c>
      <c r="D85" s="193">
        <v>1435144.66</v>
      </c>
      <c r="E85" s="193">
        <f t="shared" ref="E85:E90" si="21">SUM(F85:H85)</f>
        <v>0</v>
      </c>
      <c r="F85" s="193">
        <v>0</v>
      </c>
      <c r="G85" s="193">
        <v>0</v>
      </c>
      <c r="H85" s="193">
        <v>0</v>
      </c>
      <c r="I85" s="193">
        <v>8971256.1999999993</v>
      </c>
      <c r="J85" s="193">
        <v>8797370.7899999991</v>
      </c>
      <c r="K85" s="193">
        <v>75731.69</v>
      </c>
      <c r="L85" s="193">
        <f t="shared" ref="L85:L90" si="22">SUM(M85:O85)</f>
        <v>8873102.4800000004</v>
      </c>
      <c r="M85" s="193">
        <v>8797370.790000001</v>
      </c>
      <c r="N85" s="193">
        <v>0</v>
      </c>
      <c r="O85" s="193">
        <v>75731.69</v>
      </c>
      <c r="P85" s="193">
        <f>+L85-O85</f>
        <v>8797370.790000001</v>
      </c>
      <c r="Q85" s="193">
        <v>0</v>
      </c>
      <c r="R85" s="193">
        <f>+D85-C85+I85-L85+Q85</f>
        <v>1533298.379999999</v>
      </c>
    </row>
    <row r="86" spans="1:18">
      <c r="A86" s="597"/>
      <c r="B86" s="192" t="s">
        <v>181</v>
      </c>
      <c r="C86" s="193">
        <v>0</v>
      </c>
      <c r="D86" s="193">
        <v>1242456.709999999</v>
      </c>
      <c r="E86" s="193">
        <f t="shared" si="21"/>
        <v>0</v>
      </c>
      <c r="F86" s="193">
        <v>0</v>
      </c>
      <c r="G86" s="193">
        <v>0</v>
      </c>
      <c r="H86" s="193">
        <v>0</v>
      </c>
      <c r="I86" s="193">
        <v>7453267.1900000004</v>
      </c>
      <c r="J86" s="193">
        <v>7350027.46</v>
      </c>
      <c r="K86" s="193">
        <v>40098.89</v>
      </c>
      <c r="L86" s="193">
        <f t="shared" si="22"/>
        <v>7390126.3499999996</v>
      </c>
      <c r="M86" s="193">
        <v>7350027.46</v>
      </c>
      <c r="N86" s="193"/>
      <c r="O86" s="193">
        <v>40098.89</v>
      </c>
      <c r="P86" s="193">
        <f>+L86-O86</f>
        <v>7350027.46</v>
      </c>
      <c r="Q86" s="193">
        <v>0</v>
      </c>
      <c r="R86" s="193">
        <f>+D86-C86+I86-L86+Q86</f>
        <v>1305597.5499999989</v>
      </c>
    </row>
    <row r="87" spans="1:18">
      <c r="A87" s="597"/>
      <c r="B87" s="192" t="s">
        <v>182</v>
      </c>
      <c r="C87" s="193">
        <v>0</v>
      </c>
      <c r="D87" s="193">
        <v>587443</v>
      </c>
      <c r="E87" s="193">
        <f t="shared" si="21"/>
        <v>0</v>
      </c>
      <c r="F87" s="193">
        <v>0</v>
      </c>
      <c r="G87" s="193">
        <v>0</v>
      </c>
      <c r="H87" s="193">
        <v>0</v>
      </c>
      <c r="I87" s="193">
        <v>3937936.3200000003</v>
      </c>
      <c r="J87" s="193">
        <v>3824213.03</v>
      </c>
      <c r="K87" s="193">
        <v>26544.34</v>
      </c>
      <c r="L87" s="193">
        <f t="shared" si="22"/>
        <v>3850757.3699999996</v>
      </c>
      <c r="M87" s="193">
        <v>3824213.03</v>
      </c>
      <c r="N87" s="193"/>
      <c r="O87" s="193">
        <v>26544.34</v>
      </c>
      <c r="P87" s="193">
        <f>+L87-O87</f>
        <v>3824213.03</v>
      </c>
      <c r="Q87" s="193">
        <v>0</v>
      </c>
      <c r="R87" s="193">
        <f>+D87-C87+I87-L87+Q87</f>
        <v>674621.95000000065</v>
      </c>
    </row>
    <row r="88" spans="1:18">
      <c r="A88" s="597"/>
      <c r="B88" s="192" t="s">
        <v>183</v>
      </c>
      <c r="C88" s="193">
        <v>0</v>
      </c>
      <c r="D88" s="193">
        <v>590756.85</v>
      </c>
      <c r="E88" s="193">
        <f t="shared" si="21"/>
        <v>0</v>
      </c>
      <c r="F88" s="193">
        <v>0</v>
      </c>
      <c r="G88" s="193">
        <v>0</v>
      </c>
      <c r="H88" s="193">
        <v>0</v>
      </c>
      <c r="I88" s="193">
        <v>3388993.7</v>
      </c>
      <c r="J88" s="193">
        <v>3335557.06</v>
      </c>
      <c r="K88" s="193">
        <v>0</v>
      </c>
      <c r="L88" s="193">
        <f t="shared" si="22"/>
        <v>3335557.06</v>
      </c>
      <c r="M88" s="193">
        <v>3335557.06</v>
      </c>
      <c r="N88" s="193"/>
      <c r="O88" s="193"/>
      <c r="P88" s="193">
        <f>+L88-O88</f>
        <v>3335557.06</v>
      </c>
      <c r="Q88" s="193">
        <v>0</v>
      </c>
      <c r="R88" s="193">
        <f>+D88-C88+I88-L88+Q88</f>
        <v>644193.49000000022</v>
      </c>
    </row>
    <row r="89" spans="1:18">
      <c r="A89" s="597"/>
      <c r="B89" s="192" t="s">
        <v>184</v>
      </c>
      <c r="C89" s="193">
        <v>0</v>
      </c>
      <c r="D89" s="193">
        <v>599393.02</v>
      </c>
      <c r="E89" s="193">
        <f t="shared" si="21"/>
        <v>0</v>
      </c>
      <c r="F89" s="193">
        <v>0</v>
      </c>
      <c r="G89" s="193">
        <v>0</v>
      </c>
      <c r="H89" s="193">
        <v>0</v>
      </c>
      <c r="I89" s="193">
        <v>3457589.25</v>
      </c>
      <c r="J89" s="193">
        <v>3464700.68</v>
      </c>
      <c r="K89" s="193">
        <v>0</v>
      </c>
      <c r="L89" s="193">
        <f t="shared" si="22"/>
        <v>3464700.68</v>
      </c>
      <c r="M89" s="193">
        <v>3464700.68</v>
      </c>
      <c r="N89" s="193"/>
      <c r="O89" s="193"/>
      <c r="P89" s="193">
        <f>+L89-O89</f>
        <v>3464700.68</v>
      </c>
      <c r="Q89" s="193">
        <v>0</v>
      </c>
      <c r="R89" s="193">
        <f>+D89-C89+I89-L89+Q89</f>
        <v>592281.58999999985</v>
      </c>
    </row>
    <row r="90" spans="1:18" s="176" customFormat="1" ht="46.8">
      <c r="A90" s="200" t="s">
        <v>211</v>
      </c>
      <c r="B90" s="201" t="s">
        <v>212</v>
      </c>
      <c r="C90" s="196">
        <v>3654.82</v>
      </c>
      <c r="D90" s="196">
        <v>449.42</v>
      </c>
      <c r="E90" s="196">
        <f t="shared" si="21"/>
        <v>12000000</v>
      </c>
      <c r="F90" s="196">
        <v>12000000</v>
      </c>
      <c r="G90" s="196">
        <v>0</v>
      </c>
      <c r="H90" s="196">
        <v>0</v>
      </c>
      <c r="I90" s="196">
        <v>6547532.0599999996</v>
      </c>
      <c r="J90" s="196">
        <v>5738149.3099999996</v>
      </c>
      <c r="K90" s="196">
        <v>29364.87</v>
      </c>
      <c r="L90" s="196">
        <f t="shared" si="22"/>
        <v>5767514.1799999997</v>
      </c>
      <c r="M90" s="196">
        <v>5738149.3099999996</v>
      </c>
      <c r="N90" s="196">
        <v>0</v>
      </c>
      <c r="O90" s="196">
        <v>29364.87</v>
      </c>
      <c r="P90" s="196">
        <v>5738149.3099999996</v>
      </c>
      <c r="Q90" s="196">
        <v>0</v>
      </c>
      <c r="R90" s="196">
        <v>776812.47999999952</v>
      </c>
    </row>
    <row r="91" spans="1:18" s="176" customFormat="1" ht="31.2">
      <c r="A91" s="200" t="s">
        <v>213</v>
      </c>
      <c r="B91" s="201" t="s">
        <v>214</v>
      </c>
      <c r="C91" s="196">
        <f t="shared" ref="C91:R91" si="23">SUM(C92+C99)</f>
        <v>0</v>
      </c>
      <c r="D91" s="196">
        <f t="shared" si="23"/>
        <v>0</v>
      </c>
      <c r="E91" s="196">
        <f t="shared" si="23"/>
        <v>5682800</v>
      </c>
      <c r="F91" s="196">
        <f t="shared" si="23"/>
        <v>5682800</v>
      </c>
      <c r="G91" s="196">
        <f t="shared" si="23"/>
        <v>0</v>
      </c>
      <c r="H91" s="196">
        <f t="shared" si="23"/>
        <v>0</v>
      </c>
      <c r="I91" s="196">
        <f t="shared" si="23"/>
        <v>5022362.75</v>
      </c>
      <c r="J91" s="196">
        <f t="shared" si="23"/>
        <v>5682100</v>
      </c>
      <c r="K91" s="196">
        <f t="shared" si="23"/>
        <v>0</v>
      </c>
      <c r="L91" s="196">
        <f t="shared" si="23"/>
        <v>5682100</v>
      </c>
      <c r="M91" s="196">
        <f t="shared" si="23"/>
        <v>5682100</v>
      </c>
      <c r="N91" s="196">
        <f t="shared" si="23"/>
        <v>0</v>
      </c>
      <c r="O91" s="196">
        <f t="shared" si="23"/>
        <v>0</v>
      </c>
      <c r="P91" s="196">
        <f t="shared" si="23"/>
        <v>5682100</v>
      </c>
      <c r="Q91" s="196">
        <f t="shared" si="23"/>
        <v>659737.25</v>
      </c>
      <c r="R91" s="196">
        <f t="shared" si="23"/>
        <v>0</v>
      </c>
    </row>
    <row r="92" spans="1:18" s="214" customFormat="1" ht="46.8">
      <c r="A92" s="598" t="s">
        <v>215</v>
      </c>
      <c r="B92" s="212" t="s">
        <v>216</v>
      </c>
      <c r="C92" s="213">
        <f>SUM(C93:C97)</f>
        <v>0</v>
      </c>
      <c r="D92" s="213">
        <f>SUM(D93:D97)</f>
        <v>0</v>
      </c>
      <c r="E92" s="213">
        <f>SUM(E93:E98)</f>
        <v>5682100</v>
      </c>
      <c r="F92" s="213">
        <f>SUM(F93:F98)</f>
        <v>5682100</v>
      </c>
      <c r="G92" s="213">
        <f t="shared" ref="G92:R92" si="24">SUM(G93:G97)</f>
        <v>0</v>
      </c>
      <c r="H92" s="213">
        <f t="shared" si="24"/>
        <v>0</v>
      </c>
      <c r="I92" s="213">
        <f t="shared" si="24"/>
        <v>5022362.75</v>
      </c>
      <c r="J92" s="213">
        <f t="shared" si="24"/>
        <v>5682100</v>
      </c>
      <c r="K92" s="213">
        <f t="shared" si="24"/>
        <v>0</v>
      </c>
      <c r="L92" s="213">
        <f t="shared" si="24"/>
        <v>5682100</v>
      </c>
      <c r="M92" s="213">
        <f t="shared" si="24"/>
        <v>5682100</v>
      </c>
      <c r="N92" s="213">
        <f t="shared" si="24"/>
        <v>0</v>
      </c>
      <c r="O92" s="213">
        <f t="shared" si="24"/>
        <v>0</v>
      </c>
      <c r="P92" s="213">
        <f t="shared" si="24"/>
        <v>5682100</v>
      </c>
      <c r="Q92" s="213">
        <f t="shared" si="24"/>
        <v>659737.25</v>
      </c>
      <c r="R92" s="213">
        <f t="shared" si="24"/>
        <v>0</v>
      </c>
    </row>
    <row r="93" spans="1:18">
      <c r="A93" s="599"/>
      <c r="B93" s="192" t="s">
        <v>180</v>
      </c>
      <c r="C93" s="193">
        <v>0</v>
      </c>
      <c r="D93" s="193">
        <v>0</v>
      </c>
      <c r="E93" s="193">
        <f t="shared" ref="E93:E98" si="25">SUM(F93:H93)</f>
        <v>1784500</v>
      </c>
      <c r="F93" s="193">
        <v>1784500</v>
      </c>
      <c r="G93" s="193">
        <v>0</v>
      </c>
      <c r="H93" s="193">
        <v>0</v>
      </c>
      <c r="I93" s="193">
        <v>1512990.25</v>
      </c>
      <c r="J93" s="193">
        <v>1784500</v>
      </c>
      <c r="K93" s="193">
        <v>0</v>
      </c>
      <c r="L93" s="193">
        <f>SUM(M93:O93)</f>
        <v>1784500</v>
      </c>
      <c r="M93" s="215">
        <v>1784500</v>
      </c>
      <c r="N93" s="193">
        <v>0</v>
      </c>
      <c r="O93" s="193">
        <v>0</v>
      </c>
      <c r="P93" s="193">
        <f>+L93-O93</f>
        <v>1784500</v>
      </c>
      <c r="Q93" s="205">
        <v>271509.75</v>
      </c>
      <c r="R93" s="193">
        <f>+D93-C93+I93-L93+Q93</f>
        <v>0</v>
      </c>
    </row>
    <row r="94" spans="1:18">
      <c r="A94" s="599"/>
      <c r="B94" s="192" t="s">
        <v>181</v>
      </c>
      <c r="C94" s="193">
        <v>0</v>
      </c>
      <c r="D94" s="193">
        <v>0</v>
      </c>
      <c r="E94" s="193">
        <f t="shared" si="25"/>
        <v>1784500</v>
      </c>
      <c r="F94" s="193">
        <v>1784500</v>
      </c>
      <c r="G94" s="193">
        <v>0</v>
      </c>
      <c r="H94" s="193">
        <v>0</v>
      </c>
      <c r="I94" s="193">
        <v>1708302.49</v>
      </c>
      <c r="J94" s="193">
        <v>1784500</v>
      </c>
      <c r="K94" s="193">
        <v>0</v>
      </c>
      <c r="L94" s="193">
        <f>SUM(M94:O94)</f>
        <v>1784500</v>
      </c>
      <c r="M94" s="215">
        <v>1784500</v>
      </c>
      <c r="N94" s="193">
        <v>0</v>
      </c>
      <c r="O94" s="193">
        <v>0</v>
      </c>
      <c r="P94" s="193">
        <f>+L94-O94</f>
        <v>1784500</v>
      </c>
      <c r="Q94" s="205">
        <v>76197.510000000009</v>
      </c>
      <c r="R94" s="193">
        <f>+D94-C94+I94-L94+Q94</f>
        <v>0</v>
      </c>
    </row>
    <row r="95" spans="1:18">
      <c r="A95" s="599"/>
      <c r="B95" s="192" t="s">
        <v>182</v>
      </c>
      <c r="C95" s="193">
        <v>0</v>
      </c>
      <c r="D95" s="193">
        <v>0</v>
      </c>
      <c r="E95" s="193">
        <f t="shared" si="25"/>
        <v>1436100</v>
      </c>
      <c r="F95" s="193">
        <v>1436100</v>
      </c>
      <c r="G95" s="193">
        <v>0</v>
      </c>
      <c r="H95" s="193">
        <v>0</v>
      </c>
      <c r="I95" s="193">
        <v>1220792</v>
      </c>
      <c r="J95" s="193">
        <v>1436100</v>
      </c>
      <c r="K95" s="193">
        <v>0</v>
      </c>
      <c r="L95" s="193">
        <f>SUM(M95:O95)</f>
        <v>1436100</v>
      </c>
      <c r="M95" s="193">
        <v>1436100</v>
      </c>
      <c r="N95" s="193">
        <v>0</v>
      </c>
      <c r="O95" s="193">
        <v>0</v>
      </c>
      <c r="P95" s="193">
        <f>+L95-O95</f>
        <v>1436100</v>
      </c>
      <c r="Q95" s="193">
        <v>215308</v>
      </c>
      <c r="R95" s="193">
        <f>+D95-C95+I95-L95+Q95</f>
        <v>0</v>
      </c>
    </row>
    <row r="96" spans="1:18">
      <c r="A96" s="599"/>
      <c r="B96" s="192" t="s">
        <v>183</v>
      </c>
      <c r="C96" s="193">
        <v>0</v>
      </c>
      <c r="D96" s="193">
        <v>0</v>
      </c>
      <c r="E96" s="193">
        <f t="shared" si="25"/>
        <v>338500</v>
      </c>
      <c r="F96" s="193">
        <v>338500</v>
      </c>
      <c r="G96" s="193">
        <v>0</v>
      </c>
      <c r="H96" s="193">
        <v>0</v>
      </c>
      <c r="I96" s="193">
        <v>294516.01</v>
      </c>
      <c r="J96" s="193">
        <v>338500</v>
      </c>
      <c r="K96" s="193">
        <v>0</v>
      </c>
      <c r="L96" s="193">
        <f>SUM(M96:O96)</f>
        <v>338500</v>
      </c>
      <c r="M96" s="193">
        <v>338500</v>
      </c>
      <c r="N96" s="193">
        <v>0</v>
      </c>
      <c r="O96" s="193">
        <v>0</v>
      </c>
      <c r="P96" s="193">
        <f>+L96-O96</f>
        <v>338500</v>
      </c>
      <c r="Q96" s="193">
        <v>43983.99</v>
      </c>
      <c r="R96" s="193">
        <f>+D96-C96+I96-L96+Q96</f>
        <v>0</v>
      </c>
    </row>
    <row r="97" spans="1:18">
      <c r="A97" s="599"/>
      <c r="B97" s="192" t="s">
        <v>184</v>
      </c>
      <c r="C97" s="193">
        <v>0</v>
      </c>
      <c r="D97" s="193">
        <v>0</v>
      </c>
      <c r="E97" s="193">
        <f t="shared" si="25"/>
        <v>338500</v>
      </c>
      <c r="F97" s="193">
        <v>338500</v>
      </c>
      <c r="G97" s="193">
        <v>0</v>
      </c>
      <c r="H97" s="193">
        <v>0</v>
      </c>
      <c r="I97" s="193">
        <v>285762</v>
      </c>
      <c r="J97" s="193">
        <v>338500</v>
      </c>
      <c r="K97" s="193">
        <v>0</v>
      </c>
      <c r="L97" s="193">
        <f>SUM(M97:O97)</f>
        <v>338500</v>
      </c>
      <c r="M97" s="193">
        <v>338500</v>
      </c>
      <c r="N97" s="193">
        <v>0</v>
      </c>
      <c r="O97" s="193">
        <v>0</v>
      </c>
      <c r="P97" s="193">
        <f>+L97-O97</f>
        <v>338500</v>
      </c>
      <c r="Q97" s="193">
        <v>52738</v>
      </c>
      <c r="R97" s="193">
        <f>+D97-C97+I97-L97+Q97</f>
        <v>0</v>
      </c>
    </row>
    <row r="98" spans="1:18" ht="46.8">
      <c r="A98" s="216"/>
      <c r="B98" s="192" t="s">
        <v>217</v>
      </c>
      <c r="C98" s="217" t="s">
        <v>122</v>
      </c>
      <c r="D98" s="217" t="s">
        <v>122</v>
      </c>
      <c r="E98" s="217">
        <f t="shared" si="25"/>
        <v>0</v>
      </c>
      <c r="F98" s="217">
        <v>0</v>
      </c>
      <c r="G98" s="217" t="s">
        <v>122</v>
      </c>
      <c r="H98" s="217" t="s">
        <v>122</v>
      </c>
      <c r="I98" s="217" t="s">
        <v>122</v>
      </c>
      <c r="J98" s="217" t="s">
        <v>122</v>
      </c>
      <c r="K98" s="217" t="s">
        <v>122</v>
      </c>
      <c r="L98" s="217" t="s">
        <v>122</v>
      </c>
      <c r="M98" s="217" t="s">
        <v>122</v>
      </c>
      <c r="N98" s="217" t="s">
        <v>122</v>
      </c>
      <c r="O98" s="217" t="s">
        <v>122</v>
      </c>
      <c r="P98" s="217" t="s">
        <v>122</v>
      </c>
      <c r="Q98" s="217" t="s">
        <v>122</v>
      </c>
      <c r="R98" s="217" t="s">
        <v>122</v>
      </c>
    </row>
    <row r="99" spans="1:18" s="214" customFormat="1" ht="46.8">
      <c r="A99" s="600" t="s">
        <v>218</v>
      </c>
      <c r="B99" s="212" t="s">
        <v>219</v>
      </c>
      <c r="C99" s="213">
        <f>SUM(C100:C104)</f>
        <v>0</v>
      </c>
      <c r="D99" s="213">
        <f>SUM(D100:D104)</f>
        <v>0</v>
      </c>
      <c r="E99" s="213">
        <f>+F99+G99+H99</f>
        <v>700</v>
      </c>
      <c r="F99" s="213">
        <v>700</v>
      </c>
      <c r="G99" s="213">
        <f t="shared" ref="G99:R99" si="26">SUM(G100:G104)</f>
        <v>0</v>
      </c>
      <c r="H99" s="213">
        <f t="shared" si="26"/>
        <v>0</v>
      </c>
      <c r="I99" s="213">
        <f t="shared" si="26"/>
        <v>0</v>
      </c>
      <c r="J99" s="213">
        <f t="shared" si="26"/>
        <v>0</v>
      </c>
      <c r="K99" s="213">
        <f t="shared" si="26"/>
        <v>0</v>
      </c>
      <c r="L99" s="213">
        <f t="shared" si="26"/>
        <v>0</v>
      </c>
      <c r="M99" s="213">
        <f t="shared" si="26"/>
        <v>0</v>
      </c>
      <c r="N99" s="213">
        <f t="shared" si="26"/>
        <v>0</v>
      </c>
      <c r="O99" s="213">
        <f t="shared" si="26"/>
        <v>0</v>
      </c>
      <c r="P99" s="213">
        <f t="shared" si="26"/>
        <v>0</v>
      </c>
      <c r="Q99" s="213">
        <f t="shared" si="26"/>
        <v>0</v>
      </c>
      <c r="R99" s="213">
        <f t="shared" si="26"/>
        <v>0</v>
      </c>
    </row>
    <row r="100" spans="1:18">
      <c r="A100" s="601"/>
      <c r="B100" s="192" t="s">
        <v>180</v>
      </c>
      <c r="C100" s="193">
        <v>0</v>
      </c>
      <c r="D100" s="193">
        <v>0</v>
      </c>
      <c r="E100" s="193">
        <f t="shared" ref="E100:E107" si="27">SUM(F100:H100)</f>
        <v>0</v>
      </c>
      <c r="F100" s="193">
        <v>0</v>
      </c>
      <c r="G100" s="193">
        <v>0</v>
      </c>
      <c r="H100" s="193">
        <v>0</v>
      </c>
      <c r="I100" s="193">
        <v>0</v>
      </c>
      <c r="J100" s="193">
        <v>0</v>
      </c>
      <c r="K100" s="193">
        <v>0</v>
      </c>
      <c r="L100" s="193">
        <f>SUM(M100:O100)</f>
        <v>0</v>
      </c>
      <c r="M100" s="193">
        <v>0</v>
      </c>
      <c r="N100" s="193">
        <v>0</v>
      </c>
      <c r="O100" s="193">
        <v>0</v>
      </c>
      <c r="P100" s="193">
        <f>+L100-O100</f>
        <v>0</v>
      </c>
      <c r="Q100" s="193">
        <v>0</v>
      </c>
      <c r="R100" s="193">
        <f>+D100-C100+I100-L100+Q100</f>
        <v>0</v>
      </c>
    </row>
    <row r="101" spans="1:18">
      <c r="A101" s="601"/>
      <c r="B101" s="192" t="s">
        <v>181</v>
      </c>
      <c r="C101" s="193">
        <v>0</v>
      </c>
      <c r="D101" s="193">
        <v>0</v>
      </c>
      <c r="E101" s="193">
        <f t="shared" si="27"/>
        <v>0</v>
      </c>
      <c r="F101" s="193">
        <v>0</v>
      </c>
      <c r="G101" s="193">
        <v>0</v>
      </c>
      <c r="H101" s="193">
        <v>0</v>
      </c>
      <c r="I101" s="193">
        <v>0</v>
      </c>
      <c r="J101" s="193">
        <v>0</v>
      </c>
      <c r="K101" s="193">
        <v>0</v>
      </c>
      <c r="L101" s="193">
        <f>SUM(M101:O101)</f>
        <v>0</v>
      </c>
      <c r="M101" s="193"/>
      <c r="N101" s="193">
        <v>0</v>
      </c>
      <c r="O101" s="193">
        <v>0</v>
      </c>
      <c r="P101" s="193">
        <f>+L101-O101</f>
        <v>0</v>
      </c>
      <c r="Q101" s="193">
        <v>0</v>
      </c>
      <c r="R101" s="193">
        <f>+D101-C101+I101-L101+Q101</f>
        <v>0</v>
      </c>
    </row>
    <row r="102" spans="1:18">
      <c r="A102" s="601"/>
      <c r="B102" s="192" t="s">
        <v>182</v>
      </c>
      <c r="C102" s="193">
        <v>0</v>
      </c>
      <c r="D102" s="193">
        <v>0</v>
      </c>
      <c r="E102" s="193">
        <f t="shared" si="27"/>
        <v>0</v>
      </c>
      <c r="F102" s="193">
        <v>0</v>
      </c>
      <c r="G102" s="193">
        <v>0</v>
      </c>
      <c r="H102" s="193">
        <v>0</v>
      </c>
      <c r="I102" s="193">
        <v>0</v>
      </c>
      <c r="J102" s="193">
        <v>0</v>
      </c>
      <c r="K102" s="193">
        <v>0</v>
      </c>
      <c r="L102" s="193">
        <f>SUM(M102:O102)</f>
        <v>0</v>
      </c>
      <c r="M102" s="193">
        <v>0</v>
      </c>
      <c r="N102" s="193">
        <v>0</v>
      </c>
      <c r="O102" s="193">
        <v>0</v>
      </c>
      <c r="P102" s="193">
        <f>+L102-O102</f>
        <v>0</v>
      </c>
      <c r="Q102" s="193">
        <v>0</v>
      </c>
      <c r="R102" s="193">
        <f>+D102-C102+I102-L102+Q102</f>
        <v>0</v>
      </c>
    </row>
    <row r="103" spans="1:18">
      <c r="A103" s="601"/>
      <c r="B103" s="192" t="s">
        <v>183</v>
      </c>
      <c r="C103" s="193">
        <v>0</v>
      </c>
      <c r="D103" s="193">
        <v>0</v>
      </c>
      <c r="E103" s="193">
        <f t="shared" si="27"/>
        <v>0</v>
      </c>
      <c r="F103" s="193">
        <v>0</v>
      </c>
      <c r="G103" s="193">
        <v>0</v>
      </c>
      <c r="H103" s="193">
        <v>0</v>
      </c>
      <c r="I103" s="193">
        <v>0</v>
      </c>
      <c r="J103" s="193">
        <v>0</v>
      </c>
      <c r="K103" s="193">
        <v>0</v>
      </c>
      <c r="L103" s="193">
        <f>SUM(M103:O103)</f>
        <v>0</v>
      </c>
      <c r="M103" s="193">
        <v>0</v>
      </c>
      <c r="N103" s="193">
        <v>0</v>
      </c>
      <c r="O103" s="193">
        <v>0</v>
      </c>
      <c r="P103" s="193">
        <f>+L103-O103</f>
        <v>0</v>
      </c>
      <c r="Q103" s="193">
        <v>0</v>
      </c>
      <c r="R103" s="193">
        <f>+D103-C103+I103-L103+Q103</f>
        <v>0</v>
      </c>
    </row>
    <row r="104" spans="1:18">
      <c r="A104" s="601"/>
      <c r="B104" s="192" t="s">
        <v>184</v>
      </c>
      <c r="C104" s="193">
        <v>0</v>
      </c>
      <c r="D104" s="193">
        <v>0</v>
      </c>
      <c r="E104" s="193">
        <f t="shared" si="27"/>
        <v>0</v>
      </c>
      <c r="F104" s="193">
        <v>0</v>
      </c>
      <c r="G104" s="193">
        <v>0</v>
      </c>
      <c r="H104" s="193">
        <v>0</v>
      </c>
      <c r="I104" s="193">
        <v>0</v>
      </c>
      <c r="J104" s="193">
        <v>0</v>
      </c>
      <c r="K104" s="193">
        <v>0</v>
      </c>
      <c r="L104" s="193">
        <f>SUM(M104:O104)</f>
        <v>0</v>
      </c>
      <c r="M104" s="193">
        <v>0</v>
      </c>
      <c r="N104" s="193">
        <v>0</v>
      </c>
      <c r="O104" s="193">
        <v>0</v>
      </c>
      <c r="P104" s="193">
        <f>+L104-O104</f>
        <v>0</v>
      </c>
      <c r="Q104" s="193">
        <v>0</v>
      </c>
      <c r="R104" s="193">
        <f>+D104-C104+I104-L104+Q104</f>
        <v>0</v>
      </c>
    </row>
    <row r="105" spans="1:18" ht="46.8">
      <c r="A105" s="602"/>
      <c r="B105" s="192" t="s">
        <v>217</v>
      </c>
      <c r="C105" s="218" t="s">
        <v>122</v>
      </c>
      <c r="D105" s="218" t="s">
        <v>122</v>
      </c>
      <c r="E105" s="193">
        <f t="shared" si="27"/>
        <v>0</v>
      </c>
      <c r="F105" s="217"/>
      <c r="G105" s="218" t="s">
        <v>122</v>
      </c>
      <c r="H105" s="218" t="s">
        <v>122</v>
      </c>
      <c r="I105" s="218" t="s">
        <v>122</v>
      </c>
      <c r="J105" s="218" t="s">
        <v>122</v>
      </c>
      <c r="K105" s="218" t="s">
        <v>122</v>
      </c>
      <c r="L105" s="218" t="s">
        <v>122</v>
      </c>
      <c r="M105" s="218" t="s">
        <v>122</v>
      </c>
      <c r="N105" s="218" t="s">
        <v>122</v>
      </c>
      <c r="O105" s="218" t="s">
        <v>122</v>
      </c>
      <c r="P105" s="218" t="s">
        <v>122</v>
      </c>
      <c r="Q105" s="218" t="s">
        <v>122</v>
      </c>
      <c r="R105" s="218" t="s">
        <v>122</v>
      </c>
    </row>
    <row r="106" spans="1:18" s="176" customFormat="1" ht="31.2">
      <c r="A106" s="200" t="s">
        <v>220</v>
      </c>
      <c r="B106" s="188" t="s">
        <v>221</v>
      </c>
      <c r="C106" s="196">
        <v>23.76</v>
      </c>
      <c r="D106" s="196">
        <v>0</v>
      </c>
      <c r="E106" s="196">
        <f t="shared" si="27"/>
        <v>1200000</v>
      </c>
      <c r="F106" s="196">
        <v>1200000</v>
      </c>
      <c r="G106" s="196">
        <v>0</v>
      </c>
      <c r="H106" s="196">
        <v>0</v>
      </c>
      <c r="I106" s="196">
        <v>756100.46</v>
      </c>
      <c r="J106" s="196">
        <v>707938.34</v>
      </c>
      <c r="K106" s="196">
        <v>0</v>
      </c>
      <c r="L106" s="196">
        <f>SUM(M106:O106)</f>
        <v>707938.34</v>
      </c>
      <c r="M106" s="196">
        <v>707938.34</v>
      </c>
      <c r="N106" s="196">
        <v>0</v>
      </c>
      <c r="O106" s="196">
        <v>0</v>
      </c>
      <c r="P106" s="196">
        <v>707938.34</v>
      </c>
      <c r="Q106" s="196">
        <v>0</v>
      </c>
      <c r="R106" s="196">
        <v>48138.359999999986</v>
      </c>
    </row>
    <row r="107" spans="1:18" s="176" customFormat="1" ht="62.4">
      <c r="A107" s="200" t="s">
        <v>222</v>
      </c>
      <c r="B107" s="188" t="s">
        <v>223</v>
      </c>
      <c r="C107" s="196">
        <v>0</v>
      </c>
      <c r="D107" s="196">
        <v>0</v>
      </c>
      <c r="E107" s="196">
        <f t="shared" si="27"/>
        <v>4067700</v>
      </c>
      <c r="F107" s="196">
        <v>4067700</v>
      </c>
      <c r="G107" s="196">
        <v>0</v>
      </c>
      <c r="H107" s="196">
        <v>0</v>
      </c>
      <c r="I107" s="196">
        <v>470747.56</v>
      </c>
      <c r="J107" s="196">
        <v>470747.56</v>
      </c>
      <c r="K107" s="196">
        <v>0</v>
      </c>
      <c r="L107" s="196">
        <f>SUM(M107:O107)</f>
        <v>470747.56</v>
      </c>
      <c r="M107" s="196">
        <v>470747.56</v>
      </c>
      <c r="N107" s="196">
        <v>0</v>
      </c>
      <c r="O107" s="196">
        <v>0</v>
      </c>
      <c r="P107" s="196">
        <v>470747.56</v>
      </c>
      <c r="Q107" s="196">
        <v>0</v>
      </c>
      <c r="R107" s="196">
        <v>0</v>
      </c>
    </row>
    <row r="108" spans="1:18" s="176" customFormat="1" ht="93.6">
      <c r="A108" s="603" t="s">
        <v>68</v>
      </c>
      <c r="B108" s="188" t="s">
        <v>224</v>
      </c>
      <c r="C108" s="196">
        <f t="shared" ref="C108:R108" si="28">SUM(C109:C114)</f>
        <v>2456374.31</v>
      </c>
      <c r="D108" s="196">
        <f t="shared" si="28"/>
        <v>342621.01999999979</v>
      </c>
      <c r="E108" s="196">
        <f t="shared" si="28"/>
        <v>20585000</v>
      </c>
      <c r="F108" s="196">
        <f t="shared" si="28"/>
        <v>20585000</v>
      </c>
      <c r="G108" s="196">
        <f t="shared" si="28"/>
        <v>0</v>
      </c>
      <c r="H108" s="196">
        <f t="shared" si="28"/>
        <v>0</v>
      </c>
      <c r="I108" s="196">
        <f t="shared" si="28"/>
        <v>15077518.59</v>
      </c>
      <c r="J108" s="196">
        <f t="shared" si="28"/>
        <v>14226031.59</v>
      </c>
      <c r="K108" s="196">
        <f t="shared" si="28"/>
        <v>0</v>
      </c>
      <c r="L108" s="196">
        <f t="shared" si="28"/>
        <v>14153798.43</v>
      </c>
      <c r="M108" s="196">
        <f t="shared" si="28"/>
        <v>14153798.43</v>
      </c>
      <c r="N108" s="196">
        <f t="shared" si="28"/>
        <v>0</v>
      </c>
      <c r="O108" s="196">
        <f t="shared" si="28"/>
        <v>0</v>
      </c>
      <c r="P108" s="196">
        <f t="shared" si="28"/>
        <v>14153798.43</v>
      </c>
      <c r="Q108" s="196">
        <f t="shared" si="28"/>
        <v>1727485.5</v>
      </c>
      <c r="R108" s="196">
        <f t="shared" si="28"/>
        <v>537452.37000000069</v>
      </c>
    </row>
    <row r="109" spans="1:18">
      <c r="A109" s="604"/>
      <c r="B109" s="192" t="s">
        <v>180</v>
      </c>
      <c r="C109" s="193">
        <v>6879.83</v>
      </c>
      <c r="D109" s="193">
        <v>5385.82</v>
      </c>
      <c r="E109" s="193">
        <f t="shared" ref="E109:E115" si="29">SUM(F109:H109)</f>
        <v>2078850</v>
      </c>
      <c r="F109" s="193">
        <v>2078850</v>
      </c>
      <c r="G109" s="193">
        <v>0</v>
      </c>
      <c r="H109" s="193">
        <v>0</v>
      </c>
      <c r="I109" s="193">
        <v>1978171.99</v>
      </c>
      <c r="J109" s="193">
        <v>1978382.25</v>
      </c>
      <c r="K109" s="193">
        <v>0</v>
      </c>
      <c r="L109" s="193">
        <f t="shared" ref="L109:L115" si="30">SUM(M109:O109)</f>
        <v>1978382.25</v>
      </c>
      <c r="M109" s="196">
        <v>1978382.25</v>
      </c>
      <c r="N109" s="193">
        <v>0</v>
      </c>
      <c r="O109" s="193">
        <v>0</v>
      </c>
      <c r="P109" s="193">
        <f t="shared" ref="P109:P114" si="31">+L109-O109</f>
        <v>1978382.25</v>
      </c>
      <c r="Q109" s="193">
        <v>3150</v>
      </c>
      <c r="R109" s="193">
        <f t="shared" ref="R109:R114" si="32">+D109-C109+I109-L109+Q109</f>
        <v>1445.7299999999814</v>
      </c>
    </row>
    <row r="110" spans="1:18">
      <c r="A110" s="604"/>
      <c r="B110" s="192" t="s">
        <v>181</v>
      </c>
      <c r="C110" s="193">
        <v>0</v>
      </c>
      <c r="D110" s="193">
        <v>1594.5600000000559</v>
      </c>
      <c r="E110" s="193">
        <f t="shared" si="29"/>
        <v>1401500</v>
      </c>
      <c r="F110" s="193">
        <v>1401500</v>
      </c>
      <c r="G110" s="193">
        <v>0</v>
      </c>
      <c r="H110" s="193">
        <v>0</v>
      </c>
      <c r="I110" s="193">
        <v>1366941.74</v>
      </c>
      <c r="J110" s="193">
        <v>1368200.64</v>
      </c>
      <c r="K110" s="193">
        <v>0</v>
      </c>
      <c r="L110" s="193">
        <f t="shared" si="30"/>
        <v>1368200.64</v>
      </c>
      <c r="M110" s="193">
        <v>1368200.64</v>
      </c>
      <c r="N110" s="193">
        <v>0</v>
      </c>
      <c r="O110" s="193">
        <v>0</v>
      </c>
      <c r="P110" s="193">
        <f t="shared" si="31"/>
        <v>1368200.64</v>
      </c>
      <c r="Q110" s="193">
        <v>0</v>
      </c>
      <c r="R110" s="193">
        <f t="shared" si="32"/>
        <v>335.66000000014901</v>
      </c>
    </row>
    <row r="111" spans="1:18">
      <c r="A111" s="604"/>
      <c r="B111" s="192" t="s">
        <v>182</v>
      </c>
      <c r="C111" s="193">
        <v>0</v>
      </c>
      <c r="D111" s="193">
        <v>3227.88</v>
      </c>
      <c r="E111" s="193">
        <f t="shared" si="29"/>
        <v>979900</v>
      </c>
      <c r="F111" s="193">
        <v>979900</v>
      </c>
      <c r="G111" s="193">
        <v>0</v>
      </c>
      <c r="H111" s="193">
        <v>0</v>
      </c>
      <c r="I111" s="193">
        <v>943938.90999999992</v>
      </c>
      <c r="J111" s="193">
        <v>945387.39</v>
      </c>
      <c r="K111" s="193">
        <v>0</v>
      </c>
      <c r="L111" s="193">
        <f t="shared" si="30"/>
        <v>945387.39</v>
      </c>
      <c r="M111" s="193">
        <v>945387.39</v>
      </c>
      <c r="N111" s="193">
        <v>0</v>
      </c>
      <c r="O111" s="193">
        <v>0</v>
      </c>
      <c r="P111" s="193">
        <f t="shared" si="31"/>
        <v>945387.39</v>
      </c>
      <c r="Q111" s="193">
        <v>0</v>
      </c>
      <c r="R111" s="193">
        <f t="shared" si="32"/>
        <v>1779.3999999999069</v>
      </c>
    </row>
    <row r="112" spans="1:18">
      <c r="A112" s="604"/>
      <c r="B112" s="192" t="s">
        <v>183</v>
      </c>
      <c r="C112" s="193">
        <v>0</v>
      </c>
      <c r="D112" s="193">
        <v>4843.2</v>
      </c>
      <c r="E112" s="193">
        <f t="shared" si="29"/>
        <v>1077000</v>
      </c>
      <c r="F112" s="193">
        <v>1077000</v>
      </c>
      <c r="G112" s="193">
        <v>0</v>
      </c>
      <c r="H112" s="193">
        <v>0</v>
      </c>
      <c r="I112" s="193">
        <v>986833.98</v>
      </c>
      <c r="J112" s="193">
        <v>988565.95</v>
      </c>
      <c r="K112" s="193">
        <v>0</v>
      </c>
      <c r="L112" s="193">
        <f t="shared" si="30"/>
        <v>988565.95</v>
      </c>
      <c r="M112" s="193">
        <v>988565.95</v>
      </c>
      <c r="N112" s="193">
        <v>0</v>
      </c>
      <c r="O112" s="193">
        <v>0</v>
      </c>
      <c r="P112" s="193">
        <f t="shared" si="31"/>
        <v>988565.95</v>
      </c>
      <c r="Q112" s="193">
        <v>0</v>
      </c>
      <c r="R112" s="193">
        <f t="shared" si="32"/>
        <v>3111.2299999999814</v>
      </c>
    </row>
    <row r="113" spans="1:18">
      <c r="A113" s="604"/>
      <c r="B113" s="192" t="s">
        <v>184</v>
      </c>
      <c r="C113" s="193">
        <v>290.48</v>
      </c>
      <c r="D113" s="193">
        <v>9376.6299999999992</v>
      </c>
      <c r="E113" s="193">
        <f t="shared" si="29"/>
        <v>996900</v>
      </c>
      <c r="F113" s="193">
        <v>996900</v>
      </c>
      <c r="G113" s="193">
        <v>0</v>
      </c>
      <c r="H113" s="193">
        <v>0</v>
      </c>
      <c r="I113" s="193">
        <v>936473.17</v>
      </c>
      <c r="J113" s="193">
        <v>940882.07</v>
      </c>
      <c r="K113" s="193">
        <v>0</v>
      </c>
      <c r="L113" s="193">
        <f t="shared" si="30"/>
        <v>940882.07</v>
      </c>
      <c r="M113" s="193">
        <v>940882.07</v>
      </c>
      <c r="N113" s="193">
        <v>0</v>
      </c>
      <c r="O113" s="193">
        <v>0</v>
      </c>
      <c r="P113" s="193">
        <f t="shared" si="31"/>
        <v>940882.07</v>
      </c>
      <c r="Q113" s="193">
        <v>0</v>
      </c>
      <c r="R113" s="193">
        <f t="shared" si="32"/>
        <v>4677.2500000001164</v>
      </c>
    </row>
    <row r="114" spans="1:18" ht="31.2">
      <c r="A114" s="604"/>
      <c r="B114" s="219" t="s">
        <v>158</v>
      </c>
      <c r="C114" s="193">
        <v>2449204</v>
      </c>
      <c r="D114" s="193">
        <v>318192.9299999997</v>
      </c>
      <c r="E114" s="193">
        <f t="shared" si="29"/>
        <v>14050850</v>
      </c>
      <c r="F114" s="193">
        <v>14050850</v>
      </c>
      <c r="G114" s="193">
        <v>0</v>
      </c>
      <c r="H114" s="193">
        <v>0</v>
      </c>
      <c r="I114" s="193">
        <v>8865158.8000000007</v>
      </c>
      <c r="J114" s="193">
        <v>8004613.29</v>
      </c>
      <c r="K114" s="193">
        <v>0</v>
      </c>
      <c r="L114" s="193">
        <f t="shared" si="30"/>
        <v>7932380.1299999999</v>
      </c>
      <c r="M114" s="193">
        <v>7932380.1299999999</v>
      </c>
      <c r="N114" s="193">
        <v>0</v>
      </c>
      <c r="O114" s="193">
        <v>0</v>
      </c>
      <c r="P114" s="193">
        <f t="shared" si="31"/>
        <v>7932380.1299999999</v>
      </c>
      <c r="Q114" s="193">
        <v>1724335.5</v>
      </c>
      <c r="R114" s="193">
        <f t="shared" si="32"/>
        <v>526103.10000000056</v>
      </c>
    </row>
    <row r="115" spans="1:18" s="176" customFormat="1" ht="109.2">
      <c r="A115" s="195" t="s">
        <v>70</v>
      </c>
      <c r="B115" s="188" t="s">
        <v>225</v>
      </c>
      <c r="C115" s="196">
        <v>0</v>
      </c>
      <c r="D115" s="196">
        <v>780190.37000000011</v>
      </c>
      <c r="E115" s="196">
        <f t="shared" si="29"/>
        <v>1870000</v>
      </c>
      <c r="F115" s="196">
        <v>1870000</v>
      </c>
      <c r="G115" s="196">
        <v>0</v>
      </c>
      <c r="H115" s="196">
        <v>0</v>
      </c>
      <c r="I115" s="196">
        <f>873861.4+948332.98</f>
        <v>1822194.38</v>
      </c>
      <c r="J115" s="196">
        <v>1654051.77</v>
      </c>
      <c r="K115" s="196">
        <v>0</v>
      </c>
      <c r="L115" s="196">
        <f t="shared" si="30"/>
        <v>1654051.77</v>
      </c>
      <c r="M115" s="196">
        <v>1654051.77</v>
      </c>
      <c r="N115" s="196">
        <v>0</v>
      </c>
      <c r="O115" s="196">
        <v>0</v>
      </c>
      <c r="P115" s="196">
        <v>1654051.77</v>
      </c>
      <c r="Q115" s="196">
        <v>0</v>
      </c>
      <c r="R115" s="494">
        <f>+I115-C115+D115-L115+Q115</f>
        <v>948332.98</v>
      </c>
    </row>
    <row r="116" spans="1:18" s="176" customFormat="1" ht="62.4">
      <c r="A116" s="220" t="s">
        <v>72</v>
      </c>
      <c r="B116" s="221" t="s">
        <v>226</v>
      </c>
      <c r="C116" s="196">
        <f t="shared" ref="C116:I116" si="33">SUM(C117+C119+C122+C129+C131)</f>
        <v>0</v>
      </c>
      <c r="D116" s="196">
        <f t="shared" si="33"/>
        <v>2558842.5600000015</v>
      </c>
      <c r="E116" s="196">
        <f t="shared" si="33"/>
        <v>83068000</v>
      </c>
      <c r="F116" s="196">
        <f t="shared" si="33"/>
        <v>83068000</v>
      </c>
      <c r="G116" s="196">
        <f t="shared" si="33"/>
        <v>0</v>
      </c>
      <c r="H116" s="196">
        <f t="shared" si="33"/>
        <v>0</v>
      </c>
      <c r="I116" s="196">
        <f t="shared" si="33"/>
        <v>82802721.799999997</v>
      </c>
      <c r="J116" s="196">
        <f>SUM(J117+J119+J122+J129+J131)+179615.52</f>
        <v>81599999.999999985</v>
      </c>
      <c r="K116" s="196">
        <f t="shared" ref="K116:R116" si="34">SUM(K117+K119+K122+K129+K131)</f>
        <v>0</v>
      </c>
      <c r="L116" s="196">
        <f t="shared" si="34"/>
        <v>81420384.479999989</v>
      </c>
      <c r="M116" s="196">
        <f t="shared" si="34"/>
        <v>81420384.479999989</v>
      </c>
      <c r="N116" s="196">
        <f t="shared" si="34"/>
        <v>0</v>
      </c>
      <c r="O116" s="196">
        <f t="shared" si="34"/>
        <v>0</v>
      </c>
      <c r="P116" s="196">
        <f t="shared" si="34"/>
        <v>81420384.479999989</v>
      </c>
      <c r="Q116" s="196">
        <f t="shared" si="34"/>
        <v>47328.1</v>
      </c>
      <c r="R116" s="196">
        <f t="shared" si="34"/>
        <v>3988507.9799999986</v>
      </c>
    </row>
    <row r="117" spans="1:18" s="176" customFormat="1" ht="46.8">
      <c r="A117" s="605" t="s">
        <v>227</v>
      </c>
      <c r="B117" s="221" t="s">
        <v>228</v>
      </c>
      <c r="C117" s="196">
        <f t="shared" ref="C117:R117" si="35">SUM(C118:C118)</f>
        <v>0</v>
      </c>
      <c r="D117" s="196">
        <f t="shared" si="35"/>
        <v>0</v>
      </c>
      <c r="E117" s="196">
        <f t="shared" si="35"/>
        <v>60341300</v>
      </c>
      <c r="F117" s="196">
        <f t="shared" si="35"/>
        <v>60341300</v>
      </c>
      <c r="G117" s="196">
        <f t="shared" si="35"/>
        <v>0</v>
      </c>
      <c r="H117" s="196">
        <f t="shared" si="35"/>
        <v>0</v>
      </c>
      <c r="I117" s="196">
        <f t="shared" si="35"/>
        <v>59983244.459999993</v>
      </c>
      <c r="J117" s="196">
        <f t="shared" si="35"/>
        <v>59983244.459999993</v>
      </c>
      <c r="K117" s="196">
        <f t="shared" si="35"/>
        <v>0</v>
      </c>
      <c r="L117" s="196">
        <f t="shared" si="35"/>
        <v>59983244.459999993</v>
      </c>
      <c r="M117" s="196">
        <f t="shared" si="35"/>
        <v>59983244.459999993</v>
      </c>
      <c r="N117" s="196">
        <f t="shared" si="35"/>
        <v>0</v>
      </c>
      <c r="O117" s="196">
        <f t="shared" si="35"/>
        <v>0</v>
      </c>
      <c r="P117" s="196">
        <f t="shared" si="35"/>
        <v>59983244.459999993</v>
      </c>
      <c r="Q117" s="196">
        <f t="shared" si="35"/>
        <v>0</v>
      </c>
      <c r="R117" s="196">
        <f t="shared" si="35"/>
        <v>0</v>
      </c>
    </row>
    <row r="118" spans="1:18">
      <c r="A118" s="606"/>
      <c r="B118" s="222" t="s">
        <v>181</v>
      </c>
      <c r="C118" s="193">
        <v>0</v>
      </c>
      <c r="D118" s="193">
        <v>0</v>
      </c>
      <c r="E118" s="193">
        <f>SUM(F118:H118)</f>
        <v>60341300</v>
      </c>
      <c r="F118" s="193">
        <v>60341300</v>
      </c>
      <c r="G118" s="193">
        <v>0</v>
      </c>
      <c r="H118" s="193">
        <v>0</v>
      </c>
      <c r="I118" s="193">
        <v>59983244.459999993</v>
      </c>
      <c r="J118" s="193">
        <v>59983244.459999993</v>
      </c>
      <c r="K118" s="193">
        <v>0</v>
      </c>
      <c r="L118" s="193">
        <f>SUM(M118:O118)</f>
        <v>59983244.459999993</v>
      </c>
      <c r="M118" s="193">
        <v>59983244.459999993</v>
      </c>
      <c r="N118" s="193">
        <v>0</v>
      </c>
      <c r="O118" s="193">
        <v>0</v>
      </c>
      <c r="P118" s="193">
        <f>+L118-O118</f>
        <v>59983244.459999993</v>
      </c>
      <c r="Q118" s="193">
        <v>0</v>
      </c>
      <c r="R118" s="193">
        <f>+D118-C118+I118-L118+Q118</f>
        <v>0</v>
      </c>
    </row>
    <row r="119" spans="1:18" s="176" customFormat="1" ht="61.2" customHeight="1">
      <c r="A119" s="605" t="s">
        <v>229</v>
      </c>
      <c r="B119" s="221" t="s">
        <v>230</v>
      </c>
      <c r="C119" s="196">
        <f t="shared" ref="C119:R119" si="36">SUM(C120:C121)</f>
        <v>0</v>
      </c>
      <c r="D119" s="196">
        <f t="shared" si="36"/>
        <v>0</v>
      </c>
      <c r="E119" s="196">
        <f t="shared" si="36"/>
        <v>715000</v>
      </c>
      <c r="F119" s="196">
        <f t="shared" si="36"/>
        <v>715000</v>
      </c>
      <c r="G119" s="196">
        <f t="shared" si="36"/>
        <v>0</v>
      </c>
      <c r="H119" s="196">
        <f t="shared" si="36"/>
        <v>0</v>
      </c>
      <c r="I119" s="196">
        <f t="shared" si="36"/>
        <v>462870.60000000003</v>
      </c>
      <c r="J119" s="196">
        <f t="shared" si="36"/>
        <v>510198.69999999995</v>
      </c>
      <c r="K119" s="196">
        <f t="shared" si="36"/>
        <v>0</v>
      </c>
      <c r="L119" s="196">
        <f t="shared" si="36"/>
        <v>510198.69999999995</v>
      </c>
      <c r="M119" s="196">
        <f t="shared" si="36"/>
        <v>510198.69999999995</v>
      </c>
      <c r="N119" s="196">
        <f t="shared" si="36"/>
        <v>0</v>
      </c>
      <c r="O119" s="196">
        <f t="shared" si="36"/>
        <v>0</v>
      </c>
      <c r="P119" s="196">
        <f t="shared" si="36"/>
        <v>510198.69999999995</v>
      </c>
      <c r="Q119" s="196">
        <f t="shared" si="36"/>
        <v>47328.1</v>
      </c>
      <c r="R119" s="196">
        <f t="shared" si="36"/>
        <v>7.2759576141834259E-12</v>
      </c>
    </row>
    <row r="120" spans="1:18">
      <c r="A120" s="606"/>
      <c r="B120" s="192" t="s">
        <v>180</v>
      </c>
      <c r="C120" s="193">
        <v>0</v>
      </c>
      <c r="D120" s="193">
        <v>0</v>
      </c>
      <c r="E120" s="193">
        <f>SUM(F120:H120)</f>
        <v>619000</v>
      </c>
      <c r="F120" s="211">
        <v>619000</v>
      </c>
      <c r="G120" s="193">
        <v>0</v>
      </c>
      <c r="H120" s="193">
        <v>0</v>
      </c>
      <c r="I120" s="193">
        <v>400239.14</v>
      </c>
      <c r="J120" s="193">
        <v>447567.24</v>
      </c>
      <c r="K120" s="193">
        <v>0</v>
      </c>
      <c r="L120" s="193">
        <f>SUM(M120:O120)</f>
        <v>447567.24</v>
      </c>
      <c r="M120" s="193">
        <v>447567.24</v>
      </c>
      <c r="N120" s="193">
        <v>0</v>
      </c>
      <c r="O120" s="193">
        <v>0</v>
      </c>
      <c r="P120" s="193">
        <f>+L120-O120</f>
        <v>447567.24</v>
      </c>
      <c r="Q120" s="193">
        <v>47328.1</v>
      </c>
      <c r="R120" s="193">
        <f>+D120-C120+I120-L120+Q120</f>
        <v>0</v>
      </c>
    </row>
    <row r="121" spans="1:18">
      <c r="A121" s="607"/>
      <c r="B121" s="192" t="s">
        <v>181</v>
      </c>
      <c r="C121" s="193">
        <v>0</v>
      </c>
      <c r="D121" s="193">
        <v>0</v>
      </c>
      <c r="E121" s="193">
        <f>SUM(F121:H121)</f>
        <v>96000</v>
      </c>
      <c r="F121" s="193">
        <v>96000</v>
      </c>
      <c r="G121" s="193">
        <v>0</v>
      </c>
      <c r="H121" s="193">
        <v>0</v>
      </c>
      <c r="I121" s="193">
        <v>62631.46</v>
      </c>
      <c r="J121" s="193">
        <v>62631.459999999992</v>
      </c>
      <c r="K121" s="193"/>
      <c r="L121" s="193">
        <f>SUM(M121:O121)</f>
        <v>62631.459999999992</v>
      </c>
      <c r="M121" s="193">
        <v>62631.459999999992</v>
      </c>
      <c r="N121" s="193">
        <v>0</v>
      </c>
      <c r="O121" s="193">
        <v>0</v>
      </c>
      <c r="P121" s="193">
        <f>+L121-O121</f>
        <v>62631.459999999992</v>
      </c>
      <c r="Q121" s="193">
        <v>0</v>
      </c>
      <c r="R121" s="193">
        <f>+D121-C121+I121-L121+Q121</f>
        <v>7.2759576141834259E-12</v>
      </c>
    </row>
    <row r="122" spans="1:18" s="176" customFormat="1" ht="94.2" customHeight="1">
      <c r="A122" s="605" t="s">
        <v>231</v>
      </c>
      <c r="B122" s="221" t="s">
        <v>232</v>
      </c>
      <c r="C122" s="196">
        <f>SUM(C123:C128)</f>
        <v>0</v>
      </c>
      <c r="D122" s="196">
        <f>SUM(D123:D128)</f>
        <v>947156.60000000033</v>
      </c>
      <c r="E122" s="196">
        <f>+F122+G122+H122</f>
        <v>6411700</v>
      </c>
      <c r="F122" s="196">
        <v>6411700</v>
      </c>
      <c r="G122" s="196">
        <f t="shared" ref="G122:R122" si="37">SUM(G123:G128)</f>
        <v>0</v>
      </c>
      <c r="H122" s="196">
        <f t="shared" si="37"/>
        <v>0</v>
      </c>
      <c r="I122" s="196">
        <f t="shared" si="37"/>
        <v>5422292.9100000001</v>
      </c>
      <c r="J122" s="196">
        <f t="shared" si="37"/>
        <v>5358947.58</v>
      </c>
      <c r="K122" s="196">
        <f t="shared" si="37"/>
        <v>0</v>
      </c>
      <c r="L122" s="196">
        <f t="shared" si="37"/>
        <v>5358947.58</v>
      </c>
      <c r="M122" s="196">
        <f t="shared" si="37"/>
        <v>5358947.58</v>
      </c>
      <c r="N122" s="196">
        <f t="shared" si="37"/>
        <v>0</v>
      </c>
      <c r="O122" s="196">
        <f t="shared" si="37"/>
        <v>0</v>
      </c>
      <c r="P122" s="196">
        <f t="shared" si="37"/>
        <v>5358947.58</v>
      </c>
      <c r="Q122" s="196">
        <f t="shared" si="37"/>
        <v>0</v>
      </c>
      <c r="R122" s="196">
        <f t="shared" si="37"/>
        <v>1010501.9299999998</v>
      </c>
    </row>
    <row r="123" spans="1:18">
      <c r="A123" s="606"/>
      <c r="B123" s="192" t="s">
        <v>180</v>
      </c>
      <c r="C123" s="193">
        <v>0</v>
      </c>
      <c r="D123" s="193">
        <v>346384.05</v>
      </c>
      <c r="E123" s="193">
        <f t="shared" ref="E123:E128" si="38">SUM(F123:H123)</f>
        <v>0</v>
      </c>
      <c r="F123" s="193">
        <v>0</v>
      </c>
      <c r="G123" s="193">
        <v>0</v>
      </c>
      <c r="H123" s="193">
        <v>0</v>
      </c>
      <c r="I123" s="193">
        <v>2251817.63</v>
      </c>
      <c r="J123" s="193">
        <v>2210626.91</v>
      </c>
      <c r="K123" s="193">
        <v>0</v>
      </c>
      <c r="L123" s="193">
        <f t="shared" ref="L123:L128" si="39">SUM(M123:O123)</f>
        <v>2210626.91</v>
      </c>
      <c r="M123" s="193">
        <v>2210626.91</v>
      </c>
      <c r="N123" s="193">
        <v>0</v>
      </c>
      <c r="O123" s="193">
        <v>0</v>
      </c>
      <c r="P123" s="193">
        <f t="shared" ref="P123:P128" si="40">+L123-O123</f>
        <v>2210626.91</v>
      </c>
      <c r="Q123" s="193">
        <v>0</v>
      </c>
      <c r="R123" s="193">
        <f t="shared" ref="R123:R128" si="41">+D123-C123+I123-L123+Q123</f>
        <v>387574.76999999955</v>
      </c>
    </row>
    <row r="124" spans="1:18">
      <c r="A124" s="606"/>
      <c r="B124" s="192" t="s">
        <v>181</v>
      </c>
      <c r="C124" s="193">
        <v>0</v>
      </c>
      <c r="D124" s="193">
        <v>218069.0700000003</v>
      </c>
      <c r="E124" s="193">
        <f t="shared" si="38"/>
        <v>0</v>
      </c>
      <c r="F124" s="193">
        <v>0</v>
      </c>
      <c r="G124" s="193">
        <v>0</v>
      </c>
      <c r="H124" s="193">
        <v>0</v>
      </c>
      <c r="I124" s="193">
        <v>1158526.69</v>
      </c>
      <c r="J124" s="193">
        <v>1175982.52</v>
      </c>
      <c r="K124" s="193">
        <v>0</v>
      </c>
      <c r="L124" s="193">
        <f t="shared" si="39"/>
        <v>1175982.52</v>
      </c>
      <c r="M124" s="193">
        <v>1175982.52</v>
      </c>
      <c r="N124" s="193">
        <v>0</v>
      </c>
      <c r="O124" s="193">
        <v>0</v>
      </c>
      <c r="P124" s="193">
        <f t="shared" si="40"/>
        <v>1175982.52</v>
      </c>
      <c r="Q124" s="193">
        <v>0</v>
      </c>
      <c r="R124" s="193">
        <f t="shared" si="41"/>
        <v>200613.24000000022</v>
      </c>
    </row>
    <row r="125" spans="1:18">
      <c r="A125" s="606"/>
      <c r="B125" s="192" t="s">
        <v>182</v>
      </c>
      <c r="C125" s="193">
        <v>0</v>
      </c>
      <c r="D125" s="193">
        <v>147892.16</v>
      </c>
      <c r="E125" s="193">
        <f t="shared" si="38"/>
        <v>0</v>
      </c>
      <c r="F125" s="193">
        <v>0</v>
      </c>
      <c r="G125" s="193">
        <v>0</v>
      </c>
      <c r="H125" s="193">
        <v>0</v>
      </c>
      <c r="I125" s="193">
        <v>754241.39</v>
      </c>
      <c r="J125" s="193">
        <v>663402.73</v>
      </c>
      <c r="K125" s="193">
        <v>0</v>
      </c>
      <c r="L125" s="193">
        <f t="shared" si="39"/>
        <v>663402.73</v>
      </c>
      <c r="M125" s="193">
        <v>663402.73</v>
      </c>
      <c r="N125" s="193">
        <v>0</v>
      </c>
      <c r="O125" s="193">
        <v>0</v>
      </c>
      <c r="P125" s="193">
        <f t="shared" si="40"/>
        <v>663402.73</v>
      </c>
      <c r="Q125" s="193">
        <v>0</v>
      </c>
      <c r="R125" s="193">
        <f t="shared" si="41"/>
        <v>238730.82000000007</v>
      </c>
    </row>
    <row r="126" spans="1:18">
      <c r="A126" s="606"/>
      <c r="B126" s="192" t="s">
        <v>183</v>
      </c>
      <c r="C126" s="193">
        <v>0</v>
      </c>
      <c r="D126" s="193">
        <v>109367.35</v>
      </c>
      <c r="E126" s="193">
        <f t="shared" si="38"/>
        <v>0</v>
      </c>
      <c r="F126" s="193">
        <v>0</v>
      </c>
      <c r="G126" s="193">
        <v>0</v>
      </c>
      <c r="H126" s="193">
        <v>0</v>
      </c>
      <c r="I126" s="193">
        <v>441428.28</v>
      </c>
      <c r="J126" s="193">
        <v>504918.83</v>
      </c>
      <c r="K126" s="193">
        <v>0</v>
      </c>
      <c r="L126" s="193">
        <f t="shared" si="39"/>
        <v>504918.83</v>
      </c>
      <c r="M126" s="193">
        <v>504918.83</v>
      </c>
      <c r="N126" s="193">
        <v>0</v>
      </c>
      <c r="O126" s="193">
        <v>0</v>
      </c>
      <c r="P126" s="193">
        <f t="shared" si="40"/>
        <v>504918.83</v>
      </c>
      <c r="Q126" s="193">
        <v>0</v>
      </c>
      <c r="R126" s="193">
        <f t="shared" si="41"/>
        <v>45876.799999999988</v>
      </c>
    </row>
    <row r="127" spans="1:18">
      <c r="A127" s="606"/>
      <c r="B127" s="192" t="s">
        <v>184</v>
      </c>
      <c r="C127" s="193">
        <v>0</v>
      </c>
      <c r="D127" s="193">
        <v>117297.24</v>
      </c>
      <c r="E127" s="193">
        <f t="shared" si="38"/>
        <v>0</v>
      </c>
      <c r="F127" s="193">
        <v>0</v>
      </c>
      <c r="G127" s="193">
        <v>0</v>
      </c>
      <c r="H127" s="193">
        <v>0</v>
      </c>
      <c r="I127" s="193">
        <v>785723.82</v>
      </c>
      <c r="J127" s="193">
        <v>765314.76</v>
      </c>
      <c r="K127" s="193">
        <v>0</v>
      </c>
      <c r="L127" s="193">
        <f t="shared" si="39"/>
        <v>765314.76</v>
      </c>
      <c r="M127" s="193">
        <v>765314.76</v>
      </c>
      <c r="N127" s="193">
        <v>0</v>
      </c>
      <c r="O127" s="193">
        <v>0</v>
      </c>
      <c r="P127" s="193">
        <f t="shared" si="40"/>
        <v>765314.76</v>
      </c>
      <c r="Q127" s="193">
        <v>0</v>
      </c>
      <c r="R127" s="193">
        <f t="shared" si="41"/>
        <v>137706.29999999993</v>
      </c>
    </row>
    <row r="128" spans="1:18" ht="31.2">
      <c r="A128" s="607"/>
      <c r="B128" s="219" t="s">
        <v>158</v>
      </c>
      <c r="C128" s="193">
        <v>0</v>
      </c>
      <c r="D128" s="193">
        <v>8146.7299999999959</v>
      </c>
      <c r="E128" s="193">
        <f t="shared" si="38"/>
        <v>0</v>
      </c>
      <c r="F128" s="193">
        <v>0</v>
      </c>
      <c r="G128" s="193">
        <v>0</v>
      </c>
      <c r="H128" s="193">
        <v>0</v>
      </c>
      <c r="I128" s="193">
        <v>30555.1</v>
      </c>
      <c r="J128" s="193">
        <v>38701.83</v>
      </c>
      <c r="K128" s="193">
        <v>0</v>
      </c>
      <c r="L128" s="193">
        <f t="shared" si="39"/>
        <v>38701.83</v>
      </c>
      <c r="M128" s="193">
        <v>38701.83</v>
      </c>
      <c r="N128" s="193">
        <v>0</v>
      </c>
      <c r="O128" s="193">
        <v>0</v>
      </c>
      <c r="P128" s="193">
        <f t="shared" si="40"/>
        <v>38701.83</v>
      </c>
      <c r="Q128" s="193">
        <v>0</v>
      </c>
      <c r="R128" s="193">
        <f t="shared" si="41"/>
        <v>-7.2759576141834259E-12</v>
      </c>
    </row>
    <row r="129" spans="1:18" s="176" customFormat="1" ht="78">
      <c r="A129" s="587" t="s">
        <v>233</v>
      </c>
      <c r="B129" s="224" t="s">
        <v>234</v>
      </c>
      <c r="C129" s="196">
        <f t="shared" ref="C129:R129" si="42">SUM(C130)</f>
        <v>0</v>
      </c>
      <c r="D129" s="196">
        <f t="shared" si="42"/>
        <v>1611685.9600000009</v>
      </c>
      <c r="E129" s="196">
        <f t="shared" si="42"/>
        <v>15600000</v>
      </c>
      <c r="F129" s="196">
        <f t="shared" si="42"/>
        <v>15600000</v>
      </c>
      <c r="G129" s="196">
        <f t="shared" si="42"/>
        <v>0</v>
      </c>
      <c r="H129" s="196">
        <f t="shared" si="42"/>
        <v>0</v>
      </c>
      <c r="I129" s="196">
        <f t="shared" si="42"/>
        <v>16934313.829999998</v>
      </c>
      <c r="J129" s="196">
        <f t="shared" si="42"/>
        <v>15567993.74</v>
      </c>
      <c r="K129" s="196">
        <f t="shared" si="42"/>
        <v>0</v>
      </c>
      <c r="L129" s="196">
        <f t="shared" si="42"/>
        <v>15567993.74</v>
      </c>
      <c r="M129" s="196">
        <f t="shared" si="42"/>
        <v>15567993.74</v>
      </c>
      <c r="N129" s="196">
        <f t="shared" si="42"/>
        <v>0</v>
      </c>
      <c r="O129" s="196">
        <f t="shared" si="42"/>
        <v>0</v>
      </c>
      <c r="P129" s="196">
        <f t="shared" si="42"/>
        <v>15567993.74</v>
      </c>
      <c r="Q129" s="196">
        <f t="shared" si="42"/>
        <v>0</v>
      </c>
      <c r="R129" s="196">
        <f t="shared" si="42"/>
        <v>2978006.0499999989</v>
      </c>
    </row>
    <row r="130" spans="1:18">
      <c r="A130" s="587"/>
      <c r="B130" s="225" t="s">
        <v>181</v>
      </c>
      <c r="C130" s="193">
        <v>0</v>
      </c>
      <c r="D130" s="193">
        <v>1611685.9600000009</v>
      </c>
      <c r="E130" s="193">
        <f>SUM(F130:H130)</f>
        <v>15600000</v>
      </c>
      <c r="F130" s="193">
        <v>15600000</v>
      </c>
      <c r="G130" s="193">
        <v>0</v>
      </c>
      <c r="H130" s="193">
        <v>0</v>
      </c>
      <c r="I130" s="193">
        <v>16934313.829999998</v>
      </c>
      <c r="J130" s="193">
        <v>15567993.74</v>
      </c>
      <c r="K130" s="193">
        <v>0</v>
      </c>
      <c r="L130" s="193">
        <f>SUM(M130:O130)</f>
        <v>15567993.74</v>
      </c>
      <c r="M130" s="193">
        <v>15567993.74</v>
      </c>
      <c r="N130" s="193">
        <v>0</v>
      </c>
      <c r="O130" s="193">
        <v>0</v>
      </c>
      <c r="P130" s="193">
        <f>+L130-O130</f>
        <v>15567993.74</v>
      </c>
      <c r="Q130" s="193">
        <v>0</v>
      </c>
      <c r="R130" s="193">
        <f>+D130-C130+I130-L130+Q130</f>
        <v>2978006.0499999989</v>
      </c>
    </row>
    <row r="131" spans="1:18" s="176" customFormat="1" ht="78">
      <c r="A131" s="223" t="s">
        <v>235</v>
      </c>
      <c r="B131" s="226" t="s">
        <v>236</v>
      </c>
      <c r="C131" s="189">
        <v>0</v>
      </c>
      <c r="D131" s="189">
        <v>0</v>
      </c>
      <c r="E131" s="196">
        <f>SUM(F131:H131)</f>
        <v>0</v>
      </c>
      <c r="F131" s="189">
        <v>0</v>
      </c>
      <c r="G131" s="189">
        <v>0</v>
      </c>
      <c r="H131" s="189">
        <v>0</v>
      </c>
      <c r="I131" s="189">
        <v>0</v>
      </c>
      <c r="J131" s="189">
        <v>0</v>
      </c>
      <c r="K131" s="189">
        <v>0</v>
      </c>
      <c r="L131" s="196">
        <f>SUM(M131:O131)</f>
        <v>0</v>
      </c>
      <c r="M131" s="189">
        <v>0</v>
      </c>
      <c r="N131" s="189">
        <v>0</v>
      </c>
      <c r="O131" s="189">
        <v>0</v>
      </c>
      <c r="P131" s="189">
        <v>0</v>
      </c>
      <c r="Q131" s="189">
        <v>0</v>
      </c>
      <c r="R131" s="189">
        <v>0</v>
      </c>
    </row>
    <row r="132" spans="1:18" s="176" customFormat="1" ht="34.200000000000003" customHeight="1">
      <c r="A132" s="588" t="s">
        <v>237</v>
      </c>
      <c r="B132" s="589"/>
      <c r="C132" s="196">
        <f>+C133+C144</f>
        <v>2465337.4900000002</v>
      </c>
      <c r="D132" s="196">
        <f>+D133+D144</f>
        <v>280790914.9199999</v>
      </c>
      <c r="E132" s="196">
        <f>+E133+E144+E145</f>
        <v>1993861558</v>
      </c>
      <c r="F132" s="196">
        <f>+F133+F144+F145</f>
        <v>1993861558</v>
      </c>
      <c r="G132" s="196">
        <f t="shared" ref="G132:R132" si="43">+G133+G144</f>
        <v>0</v>
      </c>
      <c r="H132" s="196">
        <f t="shared" si="43"/>
        <v>0</v>
      </c>
      <c r="I132" s="196">
        <f t="shared" si="43"/>
        <v>1959914405.8400002</v>
      </c>
      <c r="J132" s="196">
        <f t="shared" si="43"/>
        <v>1881927822.8899999</v>
      </c>
      <c r="K132" s="196">
        <f t="shared" si="43"/>
        <v>55285593.260000005</v>
      </c>
      <c r="L132" s="196">
        <f t="shared" si="43"/>
        <v>1936961567.47</v>
      </c>
      <c r="M132" s="196">
        <f t="shared" si="43"/>
        <v>1881675974.21</v>
      </c>
      <c r="N132" s="196">
        <f t="shared" si="43"/>
        <v>0</v>
      </c>
      <c r="O132" s="196">
        <f t="shared" si="43"/>
        <v>55285593.260000005</v>
      </c>
      <c r="P132" s="196">
        <f t="shared" si="43"/>
        <v>1881675974.21</v>
      </c>
      <c r="Q132" s="196">
        <f t="shared" si="43"/>
        <v>2434550.85</v>
      </c>
      <c r="R132" s="196">
        <f t="shared" si="43"/>
        <v>303712966.64999986</v>
      </c>
    </row>
    <row r="133" spans="1:18" s="176" customFormat="1" ht="47.4" customHeight="1">
      <c r="A133" s="590" t="s">
        <v>238</v>
      </c>
      <c r="B133" s="591"/>
      <c r="C133" s="196">
        <f>+SUM(C134:C141)</f>
        <v>7170.3099999999995</v>
      </c>
      <c r="D133" s="196">
        <f>+SUM(D134:D141)</f>
        <v>272022663.3499999</v>
      </c>
      <c r="E133" s="196">
        <f>+SUM(E134:E143)</f>
        <v>1884667208</v>
      </c>
      <c r="F133" s="196">
        <f>+SUM(F134:F143)</f>
        <v>1884667208</v>
      </c>
      <c r="G133" s="196">
        <f t="shared" ref="G133:R133" si="44">+SUM(G134:G141)</f>
        <v>0</v>
      </c>
      <c r="H133" s="196">
        <f t="shared" si="44"/>
        <v>0</v>
      </c>
      <c r="I133" s="196">
        <f t="shared" si="44"/>
        <v>1873545728.2100003</v>
      </c>
      <c r="J133" s="196">
        <f t="shared" si="44"/>
        <v>1806483808.78</v>
      </c>
      <c r="K133" s="196">
        <f t="shared" si="44"/>
        <v>49856972.670000009</v>
      </c>
      <c r="L133" s="196">
        <f t="shared" si="44"/>
        <v>1856340781.45</v>
      </c>
      <c r="M133" s="196">
        <f t="shared" si="44"/>
        <v>1806483808.78</v>
      </c>
      <c r="N133" s="196">
        <f t="shared" si="44"/>
        <v>0</v>
      </c>
      <c r="O133" s="196">
        <f t="shared" si="44"/>
        <v>49856972.670000009</v>
      </c>
      <c r="P133" s="196">
        <f t="shared" si="44"/>
        <v>1806483808.78</v>
      </c>
      <c r="Q133" s="196">
        <f t="shared" si="44"/>
        <v>710215.35</v>
      </c>
      <c r="R133" s="196">
        <f t="shared" si="44"/>
        <v>289930655.14999986</v>
      </c>
    </row>
    <row r="134" spans="1:18" s="176" customFormat="1">
      <c r="A134" s="592" t="s">
        <v>180</v>
      </c>
      <c r="B134" s="592"/>
      <c r="C134" s="227">
        <f>+C22+C36+C42+C48+C54+C60+C75+C93+C100+C109+C120+C123</f>
        <v>6879.83</v>
      </c>
      <c r="D134" s="227">
        <f>+D22+D36+D42+D48+D54+D60+D75+D93+D100+D109+D120+D123+D67+D78+D85</f>
        <v>86799426.769999981</v>
      </c>
      <c r="E134" s="227">
        <f>+E22+E36+E42+E48+E54+E60+E75+E93+E100+E109+E120+E123</f>
        <v>549878411</v>
      </c>
      <c r="F134" s="227">
        <f>+F22+F36+F42+F48+F54+F60+F75+F93+F100+F109+F120+F123</f>
        <v>549878411</v>
      </c>
      <c r="G134" s="227">
        <f>+G22+G36+G42+G48+G54+G60+G75+G93+G100+G109+G120+G123</f>
        <v>0</v>
      </c>
      <c r="H134" s="227">
        <f>+H22+H36+H42+H48+H54+H60+H75+H93+H100+H109+H120+H123</f>
        <v>0</v>
      </c>
      <c r="I134" s="227">
        <f t="shared" ref="I134:R134" si="45">+I22+I36+I42+I48+I54+I60+I75+I93+I100+I109+I120+I123+I67+I78+I85</f>
        <v>548555445.28000009</v>
      </c>
      <c r="J134" s="227">
        <f t="shared" si="45"/>
        <v>548765387.51999986</v>
      </c>
      <c r="K134" s="227">
        <f t="shared" si="45"/>
        <v>207081.51</v>
      </c>
      <c r="L134" s="227">
        <f t="shared" si="45"/>
        <v>548972469.02999997</v>
      </c>
      <c r="M134" s="227">
        <f t="shared" si="45"/>
        <v>548765387.51999986</v>
      </c>
      <c r="N134" s="227">
        <f t="shared" si="45"/>
        <v>0</v>
      </c>
      <c r="O134" s="227">
        <f t="shared" si="45"/>
        <v>207081.51</v>
      </c>
      <c r="P134" s="227">
        <f t="shared" si="45"/>
        <v>548765387.51999986</v>
      </c>
      <c r="Q134" s="227">
        <f t="shared" si="45"/>
        <v>321987.84999999998</v>
      </c>
      <c r="R134" s="227">
        <f t="shared" si="45"/>
        <v>86697511.040000036</v>
      </c>
    </row>
    <row r="135" spans="1:18" s="176" customFormat="1">
      <c r="A135" s="592" t="s">
        <v>181</v>
      </c>
      <c r="B135" s="592"/>
      <c r="C135" s="196">
        <f>+C23+C29+C37+C43+C49+C61+C76+HT94+C101+C110+C118+C121+C124+C130+C94+C55</f>
        <v>0</v>
      </c>
      <c r="D135" s="196">
        <f>+D23+D29+D37+D43+D49+D61+D76+HU94+D101+D110+D118+D121+D124+D130+D94+D55+D86+D79+D68</f>
        <v>98140584.97999993</v>
      </c>
      <c r="E135" s="196">
        <f>+E23+E29+E37+E43+E49+E61+E76+HV94+E101+E110+E118+E121+E124+E130+E94+E55</f>
        <v>783467190</v>
      </c>
      <c r="F135" s="196">
        <f>+F23+F29+F37+F43+F49+F61+F76+HW94+F101+F110+F118+F121+F124+F130+F94+F55</f>
        <v>783467190</v>
      </c>
      <c r="G135" s="196">
        <f>+G24+G29+G37+G43+G49+G61+G76+HX94+G101+G110+G118+G121+G124+G130+G94+G55</f>
        <v>0</v>
      </c>
      <c r="H135" s="196">
        <f>+H23+H29+H37+H43+H49+H61+H76+HY94+H101+H110+H118+H121+H124+H130+H94+H55</f>
        <v>0</v>
      </c>
      <c r="I135" s="196">
        <f t="shared" ref="I135:N135" si="46">+I23+I29+I37+I43+I49+I61+I76+HZ94+I101+I110+I118+I121+I124+I130+I94+I55+I68+I79+I86</f>
        <v>817288600.46000016</v>
      </c>
      <c r="J135" s="196">
        <f t="shared" si="46"/>
        <v>742520353.25000012</v>
      </c>
      <c r="K135" s="196">
        <f t="shared" si="46"/>
        <v>49563454.150000006</v>
      </c>
      <c r="L135" s="196">
        <f t="shared" si="46"/>
        <v>792083807.4000001</v>
      </c>
      <c r="M135" s="196">
        <f t="shared" si="46"/>
        <v>742520353.25000012</v>
      </c>
      <c r="N135" s="196">
        <f t="shared" si="46"/>
        <v>0</v>
      </c>
      <c r="O135" s="196">
        <f>+O23+O29+O37+O43+O49+O61+O76+IF94+O101+O110+O118+O121+O124+O130+O94+O56+O68+O79+O86</f>
        <v>49563454.150000006</v>
      </c>
      <c r="P135" s="196">
        <f>+P23+P29+P37+P43+P49+P61+P76+IG94+P101+P110+P118+P121+P124+P130+P94+P55+P68+P79+P86</f>
        <v>742520353.25000012</v>
      </c>
      <c r="Q135" s="196">
        <f>+Q23+Q29+Q37+Q43+Q49+Q61+Q76+IH94+Q101+Q110+Q118+Q121+Q124+Q130+Q94+Q55+Q68+Q79+Q86</f>
        <v>76197.510000000009</v>
      </c>
      <c r="R135" s="196">
        <f>+R23+R29+R37+R43+R49+R61+R76+II94+R101+R110+R118+R121+R124+R130+R94+R55+R68+R79+R86</f>
        <v>123421575.54999983</v>
      </c>
    </row>
    <row r="136" spans="1:18" s="176" customFormat="1">
      <c r="A136" s="592" t="s">
        <v>182</v>
      </c>
      <c r="B136" s="592"/>
      <c r="C136" s="196">
        <f>+C24+C38+C44+C50+C62+C95+C102+C111+C125</f>
        <v>0</v>
      </c>
      <c r="D136" s="196">
        <f>+D24+D38+D44+D50+D62+D95+D102+D111+D125+D87+D80+D69+D56</f>
        <v>39196091</v>
      </c>
      <c r="E136" s="196">
        <f t="shared" ref="E136:H137" si="47">+E24+E38+E44+E50+E62+E95+E102+E111+E125+E56</f>
        <v>219562114</v>
      </c>
      <c r="F136" s="196">
        <f t="shared" si="47"/>
        <v>219562114</v>
      </c>
      <c r="G136" s="196">
        <f t="shared" si="47"/>
        <v>0</v>
      </c>
      <c r="H136" s="196">
        <f t="shared" si="47"/>
        <v>0</v>
      </c>
      <c r="I136" s="196">
        <f t="shared" ref="I136:R136" si="48">+I24+I38+I44+I50+I62+I95+I102+I111+I125+I87+I80+I69+I56</f>
        <v>215622406.05999994</v>
      </c>
      <c r="J136" s="196">
        <f t="shared" si="48"/>
        <v>221230244.74999997</v>
      </c>
      <c r="K136" s="196">
        <f t="shared" si="48"/>
        <v>56555.85</v>
      </c>
      <c r="L136" s="196">
        <f t="shared" si="48"/>
        <v>221286800.59999996</v>
      </c>
      <c r="M136" s="196">
        <f t="shared" si="48"/>
        <v>221230244.74999997</v>
      </c>
      <c r="N136" s="196">
        <f t="shared" si="48"/>
        <v>0</v>
      </c>
      <c r="O136" s="196">
        <f t="shared" si="48"/>
        <v>56555.85</v>
      </c>
      <c r="P136" s="196">
        <f t="shared" si="48"/>
        <v>221230244.74999997</v>
      </c>
      <c r="Q136" s="196">
        <f t="shared" si="48"/>
        <v>215308</v>
      </c>
      <c r="R136" s="196">
        <f t="shared" si="48"/>
        <v>33747004.460000008</v>
      </c>
    </row>
    <row r="137" spans="1:18" s="176" customFormat="1">
      <c r="A137" s="592" t="s">
        <v>183</v>
      </c>
      <c r="B137" s="592"/>
      <c r="C137" s="196">
        <f>+C25+C39+C45+C51+C63+C96+C103+C112+C126</f>
        <v>0</v>
      </c>
      <c r="D137" s="196">
        <f>+D25+D39+D45+D51+D63+D96+D103+D112+D126+D88+D81+D70+D57</f>
        <v>27344128.949999999</v>
      </c>
      <c r="E137" s="196">
        <f t="shared" si="47"/>
        <v>158572149</v>
      </c>
      <c r="F137" s="196">
        <f t="shared" si="47"/>
        <v>158572149</v>
      </c>
      <c r="G137" s="196">
        <f t="shared" si="47"/>
        <v>0</v>
      </c>
      <c r="H137" s="196">
        <f t="shared" si="47"/>
        <v>0</v>
      </c>
      <c r="I137" s="196">
        <f t="shared" ref="I137:R137" si="49">+I25+I39+I45+I51+I63+I96+I103+I112+I126+I88+I81+I70+I57</f>
        <v>156202790.48999998</v>
      </c>
      <c r="J137" s="196">
        <f t="shared" si="49"/>
        <v>159062784.28000003</v>
      </c>
      <c r="K137" s="196">
        <f t="shared" si="49"/>
        <v>13734.130000000001</v>
      </c>
      <c r="L137" s="196">
        <f t="shared" si="49"/>
        <v>159076518.41000003</v>
      </c>
      <c r="M137" s="196">
        <f t="shared" si="49"/>
        <v>159062784.28000003</v>
      </c>
      <c r="N137" s="196">
        <f t="shared" si="49"/>
        <v>0</v>
      </c>
      <c r="O137" s="196">
        <f t="shared" si="49"/>
        <v>13734.130000000001</v>
      </c>
      <c r="P137" s="196">
        <f t="shared" si="49"/>
        <v>159062784.28000003</v>
      </c>
      <c r="Q137" s="196">
        <f t="shared" si="49"/>
        <v>43983.99</v>
      </c>
      <c r="R137" s="196">
        <f t="shared" si="49"/>
        <v>24514385.019999992</v>
      </c>
    </row>
    <row r="138" spans="1:18" s="176" customFormat="1">
      <c r="A138" s="592" t="s">
        <v>184</v>
      </c>
      <c r="B138" s="592"/>
      <c r="C138" s="196">
        <f>+C26+C40+C46+C52+C64+C97+C104+C113+C127+C58+C82+C71+C89</f>
        <v>290.48</v>
      </c>
      <c r="D138" s="196">
        <f>+D26+D40+D46+D52+D64+D97+D104+D113+D127+D58+D82+D71+D89</f>
        <v>20542431.649999995</v>
      </c>
      <c r="E138" s="196">
        <f>+E26+E40+E46+E52+E64+E97+E104+E113+E127+E58</f>
        <v>135490744</v>
      </c>
      <c r="F138" s="196">
        <f t="shared" ref="F138:L138" si="50">+F26+F40+F46+F52+F64+F97+F104+F113+F127+F58+F82+F71+F89</f>
        <v>135490744</v>
      </c>
      <c r="G138" s="196">
        <f t="shared" si="50"/>
        <v>0</v>
      </c>
      <c r="H138" s="196">
        <f t="shared" si="50"/>
        <v>0</v>
      </c>
      <c r="I138" s="196">
        <f t="shared" si="50"/>
        <v>135876485.92000002</v>
      </c>
      <c r="J138" s="196">
        <f t="shared" si="50"/>
        <v>134905038.98000002</v>
      </c>
      <c r="K138" s="196">
        <f t="shared" si="50"/>
        <v>16147.03</v>
      </c>
      <c r="L138" s="196">
        <f t="shared" si="50"/>
        <v>134921186.01000002</v>
      </c>
      <c r="M138" s="196">
        <f>+M26+M40+M46+M52+M64+M97+M104+M113+M127+M58+M71+M89+M82</f>
        <v>134905038.97999999</v>
      </c>
      <c r="N138" s="196">
        <f>+N26+N40+N46+N52+N64+N97+N104+N113+N127+N58+N82+N71+N89</f>
        <v>0</v>
      </c>
      <c r="O138" s="196">
        <f>+O26+O40+O46+O52+O64+O97+O104+O113+O127+O58+O82+O71+O89</f>
        <v>16147.03</v>
      </c>
      <c r="P138" s="196">
        <f>+P26+P40+P46+P52+P64+P97+P104+P113+P127+P58+P82+P71+P89</f>
        <v>134905038.98000002</v>
      </c>
      <c r="Q138" s="196">
        <f>+Q26+Q40+Q46+Q52+Q64+Q97+Q104+Q113+Q127+Q58+Q82+Q71+Q89</f>
        <v>52738</v>
      </c>
      <c r="R138" s="196">
        <f>+R26+R40+R46+R52+R64+R97+R104+R113+R127+R58+R82+R71+R89</f>
        <v>21550179.079999991</v>
      </c>
    </row>
    <row r="139" spans="1:18" s="176" customFormat="1" ht="44.4" customHeight="1">
      <c r="A139" s="584" t="s">
        <v>239</v>
      </c>
      <c r="B139" s="584"/>
      <c r="C139" s="196" t="s">
        <v>122</v>
      </c>
      <c r="D139" s="196" t="s">
        <v>122</v>
      </c>
      <c r="E139" s="196">
        <f>+E66</f>
        <v>3050000</v>
      </c>
      <c r="F139" s="196">
        <f>+F66</f>
        <v>3050000</v>
      </c>
      <c r="G139" s="196">
        <f>+G66</f>
        <v>0</v>
      </c>
      <c r="H139" s="196">
        <f>+H66</f>
        <v>0</v>
      </c>
      <c r="I139" s="196" t="s">
        <v>122</v>
      </c>
      <c r="J139" s="196" t="s">
        <v>122</v>
      </c>
      <c r="K139" s="196" t="s">
        <v>122</v>
      </c>
      <c r="L139" s="196" t="s">
        <v>122</v>
      </c>
      <c r="M139" s="196" t="s">
        <v>122</v>
      </c>
      <c r="N139" s="196" t="s">
        <v>122</v>
      </c>
      <c r="O139" s="196" t="s">
        <v>122</v>
      </c>
      <c r="P139" s="196" t="s">
        <v>122</v>
      </c>
      <c r="Q139" s="196" t="s">
        <v>122</v>
      </c>
      <c r="R139" s="196" t="s">
        <v>122</v>
      </c>
    </row>
    <row r="140" spans="1:18" s="176" customFormat="1">
      <c r="A140" s="584" t="s">
        <v>240</v>
      </c>
      <c r="B140" s="584"/>
      <c r="C140" s="196" t="s">
        <v>122</v>
      </c>
      <c r="D140" s="196" t="s">
        <v>122</v>
      </c>
      <c r="E140" s="196">
        <f>+E77</f>
        <v>198400</v>
      </c>
      <c r="F140" s="196">
        <f>+F77</f>
        <v>198400</v>
      </c>
      <c r="G140" s="196">
        <f>+G77</f>
        <v>0</v>
      </c>
      <c r="H140" s="196">
        <f>+H77</f>
        <v>0</v>
      </c>
      <c r="I140" s="196" t="s">
        <v>122</v>
      </c>
      <c r="J140" s="196" t="s">
        <v>122</v>
      </c>
      <c r="K140" s="196" t="s">
        <v>122</v>
      </c>
      <c r="L140" s="196" t="s">
        <v>122</v>
      </c>
      <c r="M140" s="196" t="s">
        <v>122</v>
      </c>
      <c r="N140" s="196" t="s">
        <v>122</v>
      </c>
      <c r="O140" s="196" t="s">
        <v>122</v>
      </c>
      <c r="P140" s="196" t="s">
        <v>122</v>
      </c>
      <c r="Q140" s="196" t="s">
        <v>122</v>
      </c>
      <c r="R140" s="196" t="s">
        <v>122</v>
      </c>
    </row>
    <row r="141" spans="1:18" s="176" customFormat="1">
      <c r="A141" s="584" t="s">
        <v>241</v>
      </c>
      <c r="B141" s="584"/>
      <c r="C141" s="196" t="s">
        <v>122</v>
      </c>
      <c r="D141" s="196" t="s">
        <v>122</v>
      </c>
      <c r="E141" s="196">
        <f>+E84</f>
        <v>28035800</v>
      </c>
      <c r="F141" s="196">
        <f>+F84</f>
        <v>28035800</v>
      </c>
      <c r="G141" s="196">
        <f>+G84</f>
        <v>0</v>
      </c>
      <c r="H141" s="196">
        <f>+H84</f>
        <v>0</v>
      </c>
      <c r="I141" s="196" t="s">
        <v>122</v>
      </c>
      <c r="J141" s="196" t="s">
        <v>122</v>
      </c>
      <c r="K141" s="196" t="s">
        <v>122</v>
      </c>
      <c r="L141" s="196" t="s">
        <v>122</v>
      </c>
      <c r="M141" s="196" t="s">
        <v>122</v>
      </c>
      <c r="N141" s="196" t="s">
        <v>122</v>
      </c>
      <c r="O141" s="196" t="s">
        <v>122</v>
      </c>
      <c r="P141" s="196" t="s">
        <v>122</v>
      </c>
      <c r="Q141" s="196" t="s">
        <v>122</v>
      </c>
      <c r="R141" s="196" t="s">
        <v>122</v>
      </c>
    </row>
    <row r="142" spans="1:18" s="176" customFormat="1">
      <c r="A142" s="585" t="s">
        <v>242</v>
      </c>
      <c r="B142" s="586"/>
      <c r="C142" s="196"/>
      <c r="D142" s="196"/>
      <c r="E142" s="196">
        <f>+E99</f>
        <v>700</v>
      </c>
      <c r="F142" s="196">
        <f>+F99</f>
        <v>700</v>
      </c>
      <c r="G142" s="196">
        <v>0</v>
      </c>
      <c r="H142" s="196">
        <v>0</v>
      </c>
      <c r="I142" s="196" t="s">
        <v>122</v>
      </c>
      <c r="J142" s="196" t="s">
        <v>122</v>
      </c>
      <c r="K142" s="196" t="s">
        <v>122</v>
      </c>
      <c r="L142" s="196"/>
      <c r="M142" s="196" t="s">
        <v>122</v>
      </c>
      <c r="N142" s="196" t="s">
        <v>122</v>
      </c>
      <c r="O142" s="196" t="s">
        <v>122</v>
      </c>
      <c r="P142" s="196"/>
      <c r="Q142" s="196" t="s">
        <v>122</v>
      </c>
      <c r="R142" s="196" t="s">
        <v>122</v>
      </c>
    </row>
    <row r="143" spans="1:18" s="176" customFormat="1" ht="41.4" customHeight="1">
      <c r="A143" s="584" t="s">
        <v>243</v>
      </c>
      <c r="B143" s="584"/>
      <c r="C143" s="196" t="s">
        <v>122</v>
      </c>
      <c r="D143" s="196" t="s">
        <v>122</v>
      </c>
      <c r="E143" s="196">
        <f>+E122</f>
        <v>6411700</v>
      </c>
      <c r="F143" s="196">
        <f>+F122</f>
        <v>6411700</v>
      </c>
      <c r="G143" s="196">
        <v>0</v>
      </c>
      <c r="H143" s="196">
        <v>0</v>
      </c>
      <c r="I143" s="196" t="s">
        <v>122</v>
      </c>
      <c r="J143" s="196" t="s">
        <v>122</v>
      </c>
      <c r="K143" s="196" t="s">
        <v>122</v>
      </c>
      <c r="L143" s="196" t="s">
        <v>122</v>
      </c>
      <c r="M143" s="196" t="s">
        <v>122</v>
      </c>
      <c r="N143" s="196" t="s">
        <v>122</v>
      </c>
      <c r="O143" s="196" t="s">
        <v>122</v>
      </c>
      <c r="P143" s="196" t="s">
        <v>122</v>
      </c>
      <c r="Q143" s="196" t="s">
        <v>122</v>
      </c>
      <c r="R143" s="196" t="s">
        <v>122</v>
      </c>
    </row>
    <row r="144" spans="1:18" s="176" customFormat="1">
      <c r="A144" s="593" t="s">
        <v>244</v>
      </c>
      <c r="B144" s="593"/>
      <c r="C144" s="196">
        <f>+C30+C31+C32+C33+C72+C90+C106+C107+C114+C115+C131+C128</f>
        <v>2458167.1800000002</v>
      </c>
      <c r="D144" s="196">
        <f>+D30+D31+D32+D33+D72+D90+D106+D107+D114+D115+D131+D128</f>
        <v>8768251.5700000003</v>
      </c>
      <c r="E144" s="196">
        <f>+E30+E31+E32+E33+E72+E90+E106+E107+E114+E115+E131</f>
        <v>109071050</v>
      </c>
      <c r="F144" s="196">
        <f>+F30+F31+F32+F33+F72+F90+F106+F107+F114+F115+F131+F128</f>
        <v>109071050</v>
      </c>
      <c r="G144" s="196">
        <f>+G30+G31+G32+G33+G72+G90+G106+G107+G114+G115+G131+G128</f>
        <v>0</v>
      </c>
      <c r="H144" s="196">
        <f>+H31+H32+H33+H72+H90+H106+H107+H114+H115+H131+H128</f>
        <v>0</v>
      </c>
      <c r="I144" s="196">
        <f>+I30+I31+I32+I33+I72+I90+I106+I107+I114+I115+I131+I128</f>
        <v>86368677.629999995</v>
      </c>
      <c r="J144" s="196">
        <f>+J30+J31+J32+J33+J72+J90+J106+J107+J114+J115+J131+J128+179615.52</f>
        <v>75444014.109999999</v>
      </c>
      <c r="K144" s="196">
        <f t="shared" ref="K144:R144" si="51">+K30+K31+K32+K33+K72+K90+K106+K107+K114+K115+K131+K128</f>
        <v>5428620.5899999999</v>
      </c>
      <c r="L144" s="196">
        <f t="shared" si="51"/>
        <v>80620786.020000011</v>
      </c>
      <c r="M144" s="196">
        <f t="shared" si="51"/>
        <v>75192165.429999992</v>
      </c>
      <c r="N144" s="196">
        <f t="shared" si="51"/>
        <v>0</v>
      </c>
      <c r="O144" s="196">
        <f t="shared" si="51"/>
        <v>5428620.5899999999</v>
      </c>
      <c r="P144" s="196">
        <f t="shared" si="51"/>
        <v>75192165.429999992</v>
      </c>
      <c r="Q144" s="196">
        <f t="shared" si="51"/>
        <v>1724335.5</v>
      </c>
      <c r="R144" s="196">
        <f t="shared" si="51"/>
        <v>13782311.500000004</v>
      </c>
    </row>
    <row r="145" spans="1:19" s="176" customFormat="1">
      <c r="A145" s="594" t="s">
        <v>245</v>
      </c>
      <c r="B145" s="594"/>
      <c r="C145" s="196" t="s">
        <v>122</v>
      </c>
      <c r="D145" s="196" t="s">
        <v>122</v>
      </c>
      <c r="E145" s="196">
        <f>E98+E83+E105</f>
        <v>123300</v>
      </c>
      <c r="F145" s="196">
        <f>F98+F83+F105</f>
        <v>123300</v>
      </c>
      <c r="G145" s="196" t="s">
        <v>122</v>
      </c>
      <c r="H145" s="196" t="s">
        <v>122</v>
      </c>
      <c r="I145" s="196" t="s">
        <v>122</v>
      </c>
      <c r="J145" s="196" t="s">
        <v>122</v>
      </c>
      <c r="K145" s="196" t="s">
        <v>122</v>
      </c>
      <c r="L145" s="196" t="s">
        <v>122</v>
      </c>
      <c r="M145" s="196" t="s">
        <v>122</v>
      </c>
      <c r="N145" s="196" t="s">
        <v>122</v>
      </c>
      <c r="O145" s="196" t="s">
        <v>122</v>
      </c>
      <c r="P145" s="196" t="s">
        <v>122</v>
      </c>
      <c r="Q145" s="196" t="s">
        <v>122</v>
      </c>
      <c r="R145" s="196" t="s">
        <v>122</v>
      </c>
    </row>
    <row r="146" spans="1:19" s="176" customFormat="1">
      <c r="A146" s="228"/>
      <c r="B146" s="229"/>
      <c r="C146" s="230"/>
      <c r="D146" s="230"/>
      <c r="E146" s="230"/>
      <c r="F146" s="230"/>
      <c r="G146" s="230"/>
      <c r="H146" s="230"/>
      <c r="I146" s="230"/>
      <c r="J146" s="230"/>
      <c r="K146" s="230"/>
      <c r="L146" s="230"/>
      <c r="M146" s="230"/>
      <c r="N146" s="230"/>
      <c r="O146" s="230"/>
      <c r="P146" s="230"/>
      <c r="Q146" s="230"/>
      <c r="R146" s="230"/>
    </row>
    <row r="147" spans="1:19" s="176" customFormat="1">
      <c r="A147" s="231" t="s">
        <v>246</v>
      </c>
      <c r="B147" s="595" t="s">
        <v>247</v>
      </c>
      <c r="C147" s="595"/>
      <c r="D147" s="595"/>
      <c r="E147" s="595"/>
      <c r="F147" s="595"/>
      <c r="G147" s="595"/>
      <c r="H147" s="595"/>
      <c r="I147" s="595"/>
      <c r="J147" s="595"/>
      <c r="K147" s="595"/>
      <c r="L147" s="595"/>
      <c r="M147" s="595"/>
      <c r="N147" s="595"/>
      <c r="O147" s="595"/>
      <c r="P147" s="595"/>
      <c r="Q147" s="595"/>
      <c r="R147" s="595"/>
      <c r="S147" s="232"/>
    </row>
    <row r="148" spans="1:19" s="176" customFormat="1" ht="29.4" customHeight="1">
      <c r="A148" s="233" t="s">
        <v>75</v>
      </c>
      <c r="B148" s="595" t="s">
        <v>248</v>
      </c>
      <c r="C148" s="595"/>
      <c r="D148" s="595"/>
      <c r="E148" s="595"/>
      <c r="F148" s="595"/>
      <c r="G148" s="595"/>
      <c r="H148" s="595"/>
      <c r="I148" s="595"/>
      <c r="J148" s="595"/>
      <c r="K148" s="595"/>
      <c r="L148" s="595"/>
      <c r="M148" s="595"/>
      <c r="N148" s="595"/>
      <c r="O148" s="595"/>
      <c r="P148" s="595"/>
      <c r="Q148" s="595"/>
      <c r="R148" s="595"/>
      <c r="S148" s="232"/>
    </row>
    <row r="149" spans="1:19">
      <c r="A149" s="234" t="s">
        <v>249</v>
      </c>
      <c r="B149" s="175" t="s">
        <v>250</v>
      </c>
      <c r="C149" s="199"/>
      <c r="D149" s="199"/>
      <c r="E149" s="199"/>
      <c r="F149" s="199"/>
      <c r="G149" s="199"/>
      <c r="N149" s="199"/>
      <c r="O149" s="199"/>
      <c r="P149" s="199"/>
      <c r="Q149" s="199"/>
      <c r="R149" s="199"/>
    </row>
    <row r="150" spans="1:19">
      <c r="A150" s="234"/>
      <c r="B150" s="583"/>
      <c r="C150" s="583"/>
      <c r="D150" s="583"/>
      <c r="E150" s="583"/>
      <c r="F150" s="583"/>
      <c r="G150" s="583"/>
      <c r="H150" s="583"/>
      <c r="I150" s="583"/>
      <c r="J150" s="583"/>
      <c r="K150" s="583"/>
      <c r="L150" s="583"/>
      <c r="M150" s="583"/>
      <c r="N150" s="583"/>
      <c r="O150" s="583"/>
      <c r="P150" s="583"/>
      <c r="Q150" s="583"/>
      <c r="R150" s="583"/>
    </row>
    <row r="151" spans="1:19">
      <c r="A151" s="234"/>
      <c r="C151" s="199"/>
      <c r="D151" s="199"/>
      <c r="E151" s="199"/>
      <c r="F151" s="199"/>
      <c r="G151" s="199"/>
      <c r="N151" s="199"/>
      <c r="O151" s="199"/>
      <c r="Q151" s="199"/>
      <c r="R151" s="199"/>
    </row>
    <row r="152" spans="1:19">
      <c r="A152" s="174" t="s">
        <v>94</v>
      </c>
      <c r="B152" s="235"/>
      <c r="C152" s="235"/>
      <c r="D152" s="235"/>
      <c r="E152" s="235"/>
      <c r="F152" s="235"/>
      <c r="G152" s="235"/>
      <c r="N152" s="199"/>
      <c r="O152" s="199"/>
      <c r="P152" s="199"/>
      <c r="Q152" s="199" t="s">
        <v>251</v>
      </c>
      <c r="R152" s="199"/>
    </row>
    <row r="153" spans="1:19">
      <c r="B153" s="235"/>
      <c r="C153" s="235"/>
      <c r="D153" s="235"/>
      <c r="E153" s="235"/>
      <c r="F153" s="235"/>
      <c r="G153" s="235"/>
      <c r="I153" s="175" t="s">
        <v>96</v>
      </c>
    </row>
    <row r="155" spans="1:19">
      <c r="A155" s="174" t="s">
        <v>98</v>
      </c>
      <c r="Q155" s="175" t="s">
        <v>99</v>
      </c>
    </row>
    <row r="156" spans="1:19">
      <c r="I156" s="175" t="s">
        <v>96</v>
      </c>
    </row>
  </sheetData>
  <mergeCells count="56">
    <mergeCell ref="A7:R7"/>
    <mergeCell ref="A10:R10"/>
    <mergeCell ref="A12:R12"/>
    <mergeCell ref="A8:R8"/>
    <mergeCell ref="A11:R11"/>
    <mergeCell ref="A28:A29"/>
    <mergeCell ref="A35:A40"/>
    <mergeCell ref="A41:A46"/>
    <mergeCell ref="A47:A52"/>
    <mergeCell ref="A53:A58"/>
    <mergeCell ref="A16:B16"/>
    <mergeCell ref="A17:B17"/>
    <mergeCell ref="C17:D17"/>
    <mergeCell ref="A13:R13"/>
    <mergeCell ref="A14:R14"/>
    <mergeCell ref="A15:R15"/>
    <mergeCell ref="L17:L18"/>
    <mergeCell ref="M17:O17"/>
    <mergeCell ref="P17:P18"/>
    <mergeCell ref="Q17:R17"/>
    <mergeCell ref="J17:K17"/>
    <mergeCell ref="A20:B20"/>
    <mergeCell ref="A21:A26"/>
    <mergeCell ref="E17:E18"/>
    <mergeCell ref="F17:H17"/>
    <mergeCell ref="I17:I18"/>
    <mergeCell ref="A59:A64"/>
    <mergeCell ref="A66:A71"/>
    <mergeCell ref="A74:A76"/>
    <mergeCell ref="A77:A82"/>
    <mergeCell ref="A83:B83"/>
    <mergeCell ref="A84:A89"/>
    <mergeCell ref="A92:A97"/>
    <mergeCell ref="A138:B138"/>
    <mergeCell ref="A139:B139"/>
    <mergeCell ref="A140:B140"/>
    <mergeCell ref="A99:A105"/>
    <mergeCell ref="A108:A114"/>
    <mergeCell ref="A117:A118"/>
    <mergeCell ref="A119:A121"/>
    <mergeCell ref="A122:A128"/>
    <mergeCell ref="B150:R150"/>
    <mergeCell ref="A141:B141"/>
    <mergeCell ref="A142:B142"/>
    <mergeCell ref="A129:A130"/>
    <mergeCell ref="A132:B132"/>
    <mergeCell ref="A133:B133"/>
    <mergeCell ref="A134:B134"/>
    <mergeCell ref="A135:B135"/>
    <mergeCell ref="A136:B136"/>
    <mergeCell ref="A137:B137"/>
    <mergeCell ref="A143:B143"/>
    <mergeCell ref="A144:B144"/>
    <mergeCell ref="A145:B145"/>
    <mergeCell ref="B147:R147"/>
    <mergeCell ref="B148:R148"/>
  </mergeCells>
  <pageMargins left="0.70866141732283472" right="0.70866141732283472" top="0.74803149606299213" bottom="0.74803149606299213" header="0.31496062992125984" footer="0.31496062992125984"/>
  <pageSetup paperSize="9" scale="39" firstPageNumber="5" orientation="landscape" useFirstPageNumber="1" r:id="rId1"/>
  <headerFooter>
    <oddHeader>&amp;C&amp;P</oddHeader>
  </headerFooter>
  <rowBreaks count="2" manualBreakCount="2">
    <brk id="40" max="16383" man="1"/>
    <brk id="121" max="16383" man="1"/>
  </rowBreaks>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CA8E-EBBE-48B6-916E-04388EB19E2B}">
  <dimension ref="A1:R113"/>
  <sheetViews>
    <sheetView view="pageBreakPreview" topLeftCell="A95" zoomScale="55" zoomScaleNormal="75" zoomScaleSheetLayoutView="55" workbookViewId="0">
      <selection activeCell="A6" sqref="A6:J6"/>
    </sheetView>
  </sheetViews>
  <sheetFormatPr defaultColWidth="9.109375" defaultRowHeight="23.4"/>
  <cols>
    <col min="1" max="1" width="21.5546875" style="104" customWidth="1"/>
    <col min="2" max="2" width="9.109375" style="87"/>
    <col min="3" max="3" width="49.88671875" style="87" customWidth="1"/>
    <col min="4" max="4" width="34.6640625" style="87" customWidth="1"/>
    <col min="5" max="5" width="27.88671875" style="87" customWidth="1"/>
    <col min="6" max="6" width="21" style="87" customWidth="1"/>
    <col min="7" max="7" width="24.6640625" style="87" customWidth="1"/>
    <col min="8" max="8" width="31" style="115" customWidth="1"/>
    <col min="9" max="9" width="25.44140625" style="87" customWidth="1"/>
    <col min="10" max="10" width="20.6640625" style="87" customWidth="1"/>
    <col min="11" max="11" width="9" style="87" hidden="1" customWidth="1"/>
    <col min="12" max="12" width="8.5546875" style="87" hidden="1" customWidth="1"/>
    <col min="13" max="13" width="8" style="87" hidden="1" customWidth="1"/>
    <col min="14" max="14" width="9.109375" style="87" hidden="1" customWidth="1"/>
    <col min="15" max="16384" width="9.109375" style="87"/>
  </cols>
  <sheetData>
    <row r="1" spans="1:14">
      <c r="A1" s="131"/>
      <c r="B1" s="84"/>
      <c r="C1" s="84"/>
      <c r="D1" s="84"/>
      <c r="E1" s="84"/>
      <c r="F1" s="84"/>
      <c r="G1" s="84"/>
      <c r="H1" s="85" t="s">
        <v>252</v>
      </c>
      <c r="I1" s="86"/>
      <c r="J1" s="86"/>
    </row>
    <row r="2" spans="1:14">
      <c r="A2" s="131"/>
      <c r="B2" s="84"/>
      <c r="C2" s="132"/>
      <c r="D2" s="84"/>
      <c r="E2" s="84"/>
      <c r="F2" s="84"/>
      <c r="G2" s="84"/>
      <c r="H2" s="85" t="s">
        <v>156</v>
      </c>
      <c r="I2" s="86"/>
      <c r="J2" s="86"/>
    </row>
    <row r="3" spans="1:14">
      <c r="A3" s="131"/>
      <c r="B3" s="84"/>
      <c r="C3" s="84"/>
      <c r="D3" s="84"/>
      <c r="E3" s="84"/>
      <c r="F3" s="84"/>
      <c r="G3" s="84"/>
      <c r="H3" s="85" t="s">
        <v>253</v>
      </c>
      <c r="I3" s="127"/>
      <c r="J3" s="127"/>
    </row>
    <row r="4" spans="1:14">
      <c r="A4" s="131"/>
      <c r="B4" s="84"/>
      <c r="C4" s="84"/>
      <c r="D4" s="84"/>
      <c r="E4" s="84"/>
      <c r="F4" s="84"/>
      <c r="G4" s="84"/>
      <c r="H4" s="85" t="s">
        <v>254</v>
      </c>
      <c r="I4" s="86"/>
      <c r="J4" s="86"/>
    </row>
    <row r="5" spans="1:14" s="90" customFormat="1" ht="15.6">
      <c r="A5" s="88"/>
      <c r="B5" s="88"/>
      <c r="C5" s="88"/>
      <c r="D5" s="88"/>
      <c r="E5" s="88"/>
      <c r="F5" s="88"/>
      <c r="G5" s="88"/>
      <c r="H5" s="89"/>
      <c r="I5" s="9"/>
      <c r="J5" s="9"/>
    </row>
    <row r="6" spans="1:14" s="90" customFormat="1" ht="21">
      <c r="A6" s="664" t="s">
        <v>0</v>
      </c>
      <c r="B6" s="664"/>
      <c r="C6" s="664"/>
      <c r="D6" s="664"/>
      <c r="E6" s="664"/>
      <c r="F6" s="664"/>
      <c r="G6" s="664"/>
      <c r="H6" s="664"/>
      <c r="I6" s="664"/>
      <c r="J6" s="664"/>
    </row>
    <row r="7" spans="1:14" s="90" customFormat="1" ht="21">
      <c r="A7" s="86"/>
      <c r="B7" s="86"/>
      <c r="C7" s="86"/>
      <c r="D7" s="86"/>
      <c r="E7" s="86"/>
      <c r="F7" s="86"/>
      <c r="G7" s="86"/>
      <c r="H7" s="91"/>
      <c r="I7" s="86"/>
      <c r="J7" s="86"/>
    </row>
    <row r="8" spans="1:14" s="90" customFormat="1" ht="21">
      <c r="A8" s="665" t="s">
        <v>255</v>
      </c>
      <c r="B8" s="665"/>
      <c r="C8" s="665"/>
      <c r="D8" s="665"/>
      <c r="E8" s="665"/>
      <c r="F8" s="665"/>
      <c r="G8" s="665"/>
      <c r="H8" s="665"/>
      <c r="I8" s="665"/>
      <c r="J8" s="665"/>
      <c r="K8" s="93"/>
      <c r="L8" s="93"/>
      <c r="M8" s="93"/>
      <c r="N8" s="93"/>
    </row>
    <row r="9" spans="1:14" s="90" customFormat="1" ht="21">
      <c r="A9" s="92"/>
      <c r="B9" s="92"/>
      <c r="C9" s="92"/>
      <c r="D9" s="92"/>
      <c r="E9" s="92"/>
      <c r="F9" s="92"/>
      <c r="G9" s="92"/>
      <c r="H9" s="92"/>
      <c r="I9" s="92"/>
      <c r="J9" s="92"/>
      <c r="K9" s="93"/>
      <c r="L9" s="93"/>
      <c r="M9" s="93"/>
      <c r="N9" s="93"/>
    </row>
    <row r="10" spans="1:14" s="90" customFormat="1" ht="21">
      <c r="A10" s="666" t="s">
        <v>256</v>
      </c>
      <c r="B10" s="666"/>
      <c r="C10" s="666"/>
      <c r="D10" s="666"/>
      <c r="E10" s="666"/>
      <c r="F10" s="666"/>
      <c r="G10" s="666"/>
      <c r="H10" s="666"/>
      <c r="I10" s="666"/>
      <c r="J10" s="666"/>
      <c r="K10" s="93"/>
      <c r="L10" s="93"/>
      <c r="M10" s="93"/>
      <c r="N10" s="93"/>
    </row>
    <row r="11" spans="1:14" s="9" customFormat="1" ht="21">
      <c r="A11" s="92"/>
      <c r="B11" s="92"/>
      <c r="C11" s="94"/>
      <c r="D11" s="94"/>
      <c r="E11" s="94"/>
      <c r="F11" s="94"/>
      <c r="G11" s="86"/>
      <c r="H11" s="91"/>
      <c r="I11" s="86"/>
      <c r="J11" s="86"/>
      <c r="K11" s="95"/>
      <c r="L11" s="95"/>
      <c r="M11" s="95"/>
      <c r="N11" s="45"/>
    </row>
    <row r="12" spans="1:14" s="9" customFormat="1" ht="21">
      <c r="A12" s="667" t="s">
        <v>21</v>
      </c>
      <c r="B12" s="667"/>
      <c r="C12" s="667"/>
      <c r="D12" s="667"/>
      <c r="E12" s="667"/>
      <c r="F12" s="667"/>
      <c r="G12" s="667"/>
      <c r="H12" s="667"/>
      <c r="I12" s="667"/>
      <c r="J12" s="667"/>
      <c r="K12" s="45"/>
    </row>
    <row r="13" spans="1:14" s="90" customFormat="1" ht="21">
      <c r="A13" s="92"/>
      <c r="B13" s="92"/>
      <c r="C13" s="96"/>
      <c r="D13" s="96"/>
      <c r="E13" s="96"/>
      <c r="F13" s="96"/>
      <c r="G13" s="86"/>
      <c r="H13" s="91"/>
      <c r="I13" s="86"/>
      <c r="J13" s="86"/>
    </row>
    <row r="14" spans="1:14" s="90" customFormat="1" ht="21">
      <c r="A14" s="667" t="s">
        <v>4</v>
      </c>
      <c r="B14" s="667"/>
      <c r="C14" s="667"/>
      <c r="D14" s="667"/>
      <c r="E14" s="667"/>
      <c r="F14" s="667"/>
      <c r="G14" s="667"/>
      <c r="H14" s="667"/>
      <c r="I14" s="667"/>
      <c r="J14" s="667"/>
    </row>
    <row r="15" spans="1:14" s="90" customFormat="1" ht="21">
      <c r="A15" s="96"/>
      <c r="B15" s="96"/>
      <c r="C15" s="96"/>
      <c r="D15" s="96"/>
      <c r="E15" s="96"/>
      <c r="F15" s="96"/>
      <c r="G15" s="96"/>
      <c r="H15" s="97"/>
      <c r="I15" s="96"/>
      <c r="J15" s="96"/>
    </row>
    <row r="16" spans="1:14" s="90" customFormat="1" ht="15.6">
      <c r="A16" s="45"/>
      <c r="B16" s="45"/>
      <c r="C16" s="45"/>
      <c r="D16" s="45"/>
      <c r="E16" s="45"/>
      <c r="F16" s="45"/>
      <c r="G16" s="45"/>
      <c r="H16" s="98"/>
      <c r="I16" s="45"/>
      <c r="J16" s="45"/>
    </row>
    <row r="17" spans="1:18" s="90" customFormat="1" ht="15.6">
      <c r="A17" s="668" t="s">
        <v>257</v>
      </c>
      <c r="B17" s="668"/>
      <c r="C17" s="668"/>
      <c r="D17" s="669"/>
      <c r="E17" s="88"/>
      <c r="F17" s="88"/>
      <c r="G17" s="88"/>
      <c r="H17" s="99"/>
      <c r="I17" s="670" t="s">
        <v>108</v>
      </c>
      <c r="J17" s="671"/>
    </row>
    <row r="18" spans="1:18" ht="45.75" customHeight="1">
      <c r="A18" s="672" t="s">
        <v>258</v>
      </c>
      <c r="B18" s="672"/>
      <c r="C18" s="672"/>
      <c r="D18" s="672" t="s">
        <v>259</v>
      </c>
      <c r="E18" s="672" t="s">
        <v>163</v>
      </c>
      <c r="F18" s="672"/>
      <c r="G18" s="672"/>
      <c r="H18" s="673" t="s">
        <v>164</v>
      </c>
      <c r="I18" s="672" t="s">
        <v>260</v>
      </c>
      <c r="J18" s="672"/>
    </row>
    <row r="19" spans="1:18" ht="98.4" customHeight="1">
      <c r="A19" s="100" t="s">
        <v>27</v>
      </c>
      <c r="B19" s="672" t="s">
        <v>114</v>
      </c>
      <c r="C19" s="672"/>
      <c r="D19" s="672"/>
      <c r="E19" s="100" t="s">
        <v>261</v>
      </c>
      <c r="F19" s="100" t="s">
        <v>171</v>
      </c>
      <c r="G19" s="100" t="s">
        <v>176</v>
      </c>
      <c r="H19" s="673"/>
      <c r="I19" s="101" t="s">
        <v>262</v>
      </c>
      <c r="J19" s="101" t="s">
        <v>263</v>
      </c>
    </row>
    <row r="20" spans="1:18" s="104" customFormat="1" ht="21">
      <c r="A20" s="102">
        <v>1</v>
      </c>
      <c r="B20" s="662">
        <v>2</v>
      </c>
      <c r="C20" s="662"/>
      <c r="D20" s="102">
        <v>3</v>
      </c>
      <c r="E20" s="102">
        <v>4</v>
      </c>
      <c r="F20" s="102">
        <v>5</v>
      </c>
      <c r="G20" s="102">
        <v>6</v>
      </c>
      <c r="H20" s="103">
        <v>7</v>
      </c>
      <c r="I20" s="102">
        <v>8</v>
      </c>
      <c r="J20" s="102">
        <v>9</v>
      </c>
    </row>
    <row r="21" spans="1:18" s="104" customFormat="1" ht="55.95" customHeight="1">
      <c r="A21" s="105" t="s">
        <v>38</v>
      </c>
      <c r="B21" s="656" t="s">
        <v>264</v>
      </c>
      <c r="C21" s="657"/>
      <c r="D21" s="106">
        <f t="shared" ref="D21:I21" si="0">SUM(D22+D82+D88)</f>
        <v>1405452683</v>
      </c>
      <c r="E21" s="106">
        <f t="shared" si="0"/>
        <v>1405452683</v>
      </c>
      <c r="F21" s="106">
        <f t="shared" si="0"/>
        <v>0</v>
      </c>
      <c r="G21" s="106">
        <f t="shared" si="0"/>
        <v>0</v>
      </c>
      <c r="H21" s="106">
        <f t="shared" si="0"/>
        <v>1365421572.651</v>
      </c>
      <c r="I21" s="106">
        <f t="shared" si="0"/>
        <v>-40031110.349000052</v>
      </c>
      <c r="J21" s="107">
        <f>+H21/D21*100</f>
        <v>97.151728348225006</v>
      </c>
    </row>
    <row r="22" spans="1:18" s="109" customFormat="1" ht="64.95" customHeight="1">
      <c r="A22" s="663" t="s">
        <v>265</v>
      </c>
      <c r="B22" s="656" t="s">
        <v>266</v>
      </c>
      <c r="C22" s="657"/>
      <c r="D22" s="108">
        <f t="shared" ref="D22:I22" si="1">SUM(D23:D27)</f>
        <v>1335734293</v>
      </c>
      <c r="E22" s="108">
        <f t="shared" si="1"/>
        <v>1335734293</v>
      </c>
      <c r="F22" s="108">
        <f t="shared" si="1"/>
        <v>0</v>
      </c>
      <c r="G22" s="108">
        <f t="shared" si="1"/>
        <v>0</v>
      </c>
      <c r="H22" s="108">
        <f t="shared" si="1"/>
        <v>1297826713.411</v>
      </c>
      <c r="I22" s="108">
        <f t="shared" si="1"/>
        <v>-37907579.589000054</v>
      </c>
      <c r="J22" s="107">
        <f>+H22/D22*100</f>
        <v>97.162041898028889</v>
      </c>
      <c r="O22" s="110"/>
      <c r="P22" s="110"/>
      <c r="Q22" s="110"/>
      <c r="R22" s="110"/>
    </row>
    <row r="23" spans="1:18" s="109" customFormat="1" ht="39.9" customHeight="1">
      <c r="A23" s="663"/>
      <c r="B23" s="658" t="s">
        <v>180</v>
      </c>
      <c r="C23" s="659"/>
      <c r="D23" s="111">
        <f>SUM(E23:G23)</f>
        <v>489668345</v>
      </c>
      <c r="E23" s="111">
        <f t="shared" ref="E23:I27" si="2">SUM(E29+E65+E95)</f>
        <v>489668345</v>
      </c>
      <c r="F23" s="111">
        <f t="shared" si="2"/>
        <v>0</v>
      </c>
      <c r="G23" s="111">
        <f t="shared" si="2"/>
        <v>0</v>
      </c>
      <c r="H23" s="111">
        <f t="shared" si="2"/>
        <v>477805188.20000005</v>
      </c>
      <c r="I23" s="111">
        <f t="shared" si="2"/>
        <v>-11863156.799999997</v>
      </c>
      <c r="J23" s="112">
        <f t="shared" ref="J23:J54" si="3">SUM(H23/D23*100)</f>
        <v>97.577307800037602</v>
      </c>
      <c r="O23" s="110"/>
    </row>
    <row r="24" spans="1:18" s="109" customFormat="1" ht="39.9" customHeight="1">
      <c r="A24" s="663"/>
      <c r="B24" s="658" t="s">
        <v>181</v>
      </c>
      <c r="C24" s="659"/>
      <c r="D24" s="111">
        <f>SUM(E24:G24)</f>
        <v>363475687</v>
      </c>
      <c r="E24" s="111">
        <f t="shared" si="2"/>
        <v>363475687</v>
      </c>
      <c r="F24" s="111">
        <f t="shared" si="2"/>
        <v>0</v>
      </c>
      <c r="G24" s="111">
        <f t="shared" si="2"/>
        <v>0</v>
      </c>
      <c r="H24" s="111">
        <f t="shared" si="2"/>
        <v>354157602.801</v>
      </c>
      <c r="I24" s="111">
        <f t="shared" si="2"/>
        <v>-9318084.1990000308</v>
      </c>
      <c r="J24" s="112">
        <f t="shared" si="3"/>
        <v>97.436394088444217</v>
      </c>
    </row>
    <row r="25" spans="1:18" s="109" customFormat="1" ht="39.9" customHeight="1">
      <c r="A25" s="663"/>
      <c r="B25" s="658" t="s">
        <v>182</v>
      </c>
      <c r="C25" s="659"/>
      <c r="D25" s="111">
        <f>SUM(E25:G25)</f>
        <v>204505178</v>
      </c>
      <c r="E25" s="111">
        <f t="shared" si="2"/>
        <v>204505178</v>
      </c>
      <c r="F25" s="111">
        <f t="shared" si="2"/>
        <v>0</v>
      </c>
      <c r="G25" s="111">
        <f t="shared" si="2"/>
        <v>0</v>
      </c>
      <c r="H25" s="111">
        <f t="shared" si="2"/>
        <v>197364503.70999998</v>
      </c>
      <c r="I25" s="111">
        <f t="shared" si="2"/>
        <v>-7140674.2900000177</v>
      </c>
      <c r="J25" s="112">
        <f t="shared" si="3"/>
        <v>96.508316141511088</v>
      </c>
      <c r="O25" s="113"/>
    </row>
    <row r="26" spans="1:18" s="109" customFormat="1" ht="39.9" customHeight="1">
      <c r="A26" s="663"/>
      <c r="B26" s="658" t="s">
        <v>183</v>
      </c>
      <c r="C26" s="659"/>
      <c r="D26" s="111">
        <f>SUM(E26:G26)</f>
        <v>148337708</v>
      </c>
      <c r="E26" s="111">
        <f t="shared" si="2"/>
        <v>148337708</v>
      </c>
      <c r="F26" s="111">
        <f t="shared" si="2"/>
        <v>0</v>
      </c>
      <c r="G26" s="111">
        <f t="shared" si="2"/>
        <v>0</v>
      </c>
      <c r="H26" s="111">
        <f t="shared" si="2"/>
        <v>143895356.04000002</v>
      </c>
      <c r="I26" s="111">
        <f t="shared" si="2"/>
        <v>-4442351.9599999981</v>
      </c>
      <c r="J26" s="112">
        <f t="shared" si="3"/>
        <v>97.005244303761259</v>
      </c>
      <c r="O26" s="110"/>
    </row>
    <row r="27" spans="1:18" s="109" customFormat="1" ht="39.6" customHeight="1">
      <c r="A27" s="663"/>
      <c r="B27" s="658" t="s">
        <v>184</v>
      </c>
      <c r="C27" s="659"/>
      <c r="D27" s="111">
        <f>SUM(E27:G27)</f>
        <v>129747375</v>
      </c>
      <c r="E27" s="111">
        <f t="shared" si="2"/>
        <v>129747375</v>
      </c>
      <c r="F27" s="111">
        <f t="shared" si="2"/>
        <v>0</v>
      </c>
      <c r="G27" s="111">
        <f t="shared" si="2"/>
        <v>0</v>
      </c>
      <c r="H27" s="111">
        <f t="shared" si="2"/>
        <v>124604062.66</v>
      </c>
      <c r="I27" s="111">
        <f t="shared" si="2"/>
        <v>-5143312.3400000101</v>
      </c>
      <c r="J27" s="112">
        <f t="shared" si="3"/>
        <v>96.035902583770962</v>
      </c>
    </row>
    <row r="28" spans="1:18" ht="67.650000000000006" customHeight="1">
      <c r="A28" s="654" t="s">
        <v>40</v>
      </c>
      <c r="B28" s="656" t="s">
        <v>267</v>
      </c>
      <c r="C28" s="656"/>
      <c r="D28" s="108">
        <f t="shared" ref="D28:I28" si="4">SUM(D29:D33)</f>
        <v>261202141</v>
      </c>
      <c r="E28" s="108">
        <f t="shared" si="4"/>
        <v>261202141</v>
      </c>
      <c r="F28" s="108">
        <f t="shared" si="4"/>
        <v>0</v>
      </c>
      <c r="G28" s="108">
        <f t="shared" si="4"/>
        <v>0</v>
      </c>
      <c r="H28" s="108">
        <f t="shared" si="4"/>
        <v>252255263.97099999</v>
      </c>
      <c r="I28" s="108">
        <f t="shared" si="4"/>
        <v>-8946877.0290000141</v>
      </c>
      <c r="J28" s="114">
        <f t="shared" si="3"/>
        <v>96.574730591890514</v>
      </c>
      <c r="O28" s="115"/>
      <c r="P28" s="115"/>
      <c r="Q28" s="115"/>
    </row>
    <row r="29" spans="1:18" ht="39.9" customHeight="1">
      <c r="A29" s="661"/>
      <c r="B29" s="658" t="s">
        <v>180</v>
      </c>
      <c r="C29" s="658"/>
      <c r="D29" s="111">
        <f>SUM(E29:G29)</f>
        <v>90203175</v>
      </c>
      <c r="E29" s="111">
        <f t="shared" ref="E29:H30" si="5">SUM(E35+E41+E47+E53+E59)</f>
        <v>90203175</v>
      </c>
      <c r="F29" s="111">
        <f t="shared" si="5"/>
        <v>0</v>
      </c>
      <c r="G29" s="111">
        <f t="shared" si="5"/>
        <v>0</v>
      </c>
      <c r="H29" s="111">
        <f t="shared" si="5"/>
        <v>85953564.969999999</v>
      </c>
      <c r="I29" s="111">
        <f>SUM(H29-D29)</f>
        <v>-4249610.0300000012</v>
      </c>
      <c r="J29" s="112">
        <f t="shared" si="3"/>
        <v>95.288846506788701</v>
      </c>
    </row>
    <row r="30" spans="1:18" ht="39.9" customHeight="1">
      <c r="A30" s="661"/>
      <c r="B30" s="658" t="s">
        <v>181</v>
      </c>
      <c r="C30" s="658"/>
      <c r="D30" s="111">
        <f>SUM(E30:G30)</f>
        <v>67603832</v>
      </c>
      <c r="E30" s="111">
        <f t="shared" si="5"/>
        <v>67603832</v>
      </c>
      <c r="F30" s="111">
        <f t="shared" si="5"/>
        <v>0</v>
      </c>
      <c r="G30" s="111">
        <f t="shared" si="5"/>
        <v>0</v>
      </c>
      <c r="H30" s="111">
        <f t="shared" si="5"/>
        <v>64850511.250999987</v>
      </c>
      <c r="I30" s="111">
        <f>SUM(H30-D30)</f>
        <v>-2753320.7490000129</v>
      </c>
      <c r="J30" s="112">
        <f t="shared" si="3"/>
        <v>95.927271180426558</v>
      </c>
    </row>
    <row r="31" spans="1:18" ht="39.9" customHeight="1">
      <c r="A31" s="661"/>
      <c r="B31" s="658" t="s">
        <v>182</v>
      </c>
      <c r="C31" s="658"/>
      <c r="D31" s="111">
        <f>SUM(E31:G31)</f>
        <v>38105905</v>
      </c>
      <c r="E31" s="111">
        <f>SUM(E37+E43+E49+E61+E55)</f>
        <v>38105905</v>
      </c>
      <c r="F31" s="111">
        <f>SUM(F37+F43+F49++F61+F55)</f>
        <v>0</v>
      </c>
      <c r="G31" s="111">
        <f>SUM(G37+G43+G49++G61+G55)</f>
        <v>0</v>
      </c>
      <c r="H31" s="111">
        <f>SUM(H37+H43+H49++H61+H55)</f>
        <v>37412899.810000002</v>
      </c>
      <c r="I31" s="111">
        <f>SUM(H31-D31)</f>
        <v>-693005.18999999762</v>
      </c>
      <c r="J31" s="112">
        <f t="shared" si="3"/>
        <v>98.181370603847355</v>
      </c>
    </row>
    <row r="32" spans="1:18" ht="39.9" customHeight="1">
      <c r="A32" s="661"/>
      <c r="B32" s="658" t="s">
        <v>183</v>
      </c>
      <c r="C32" s="658"/>
      <c r="D32" s="111">
        <f>SUM(E32:G32)</f>
        <v>36050080</v>
      </c>
      <c r="E32" s="111">
        <f t="shared" ref="E32:H33" si="6">SUM(E38+E44+E50+E56+E62)</f>
        <v>36050080</v>
      </c>
      <c r="F32" s="111">
        <f t="shared" si="6"/>
        <v>0</v>
      </c>
      <c r="G32" s="111">
        <f t="shared" si="6"/>
        <v>0</v>
      </c>
      <c r="H32" s="111">
        <f t="shared" si="6"/>
        <v>35632578.75</v>
      </c>
      <c r="I32" s="111">
        <f>SUM(H32-D32)</f>
        <v>-417501.25</v>
      </c>
      <c r="J32" s="112">
        <f t="shared" si="3"/>
        <v>98.841885371682949</v>
      </c>
    </row>
    <row r="33" spans="1:10" ht="39.9" customHeight="1">
      <c r="A33" s="661"/>
      <c r="B33" s="658" t="s">
        <v>184</v>
      </c>
      <c r="C33" s="658"/>
      <c r="D33" s="111">
        <f>SUM(E33:G33)</f>
        <v>29239149</v>
      </c>
      <c r="E33" s="111">
        <f t="shared" si="6"/>
        <v>29239149</v>
      </c>
      <c r="F33" s="111">
        <f t="shared" si="6"/>
        <v>0</v>
      </c>
      <c r="G33" s="111">
        <f t="shared" si="6"/>
        <v>0</v>
      </c>
      <c r="H33" s="111">
        <f t="shared" si="6"/>
        <v>28405709.189999998</v>
      </c>
      <c r="I33" s="111">
        <f>SUM(H33-D33)</f>
        <v>-833439.81000000238</v>
      </c>
      <c r="J33" s="112">
        <f t="shared" si="3"/>
        <v>97.149575693875349</v>
      </c>
    </row>
    <row r="34" spans="1:10" ht="103.65" customHeight="1">
      <c r="A34" s="660" t="s">
        <v>268</v>
      </c>
      <c r="B34" s="656" t="s">
        <v>269</v>
      </c>
      <c r="C34" s="657"/>
      <c r="D34" s="108">
        <f t="shared" ref="D34:I34" si="7">SUM(D35:D39)</f>
        <v>211793400</v>
      </c>
      <c r="E34" s="108">
        <f t="shared" si="7"/>
        <v>211793400</v>
      </c>
      <c r="F34" s="108">
        <f t="shared" si="7"/>
        <v>0</v>
      </c>
      <c r="G34" s="108">
        <f t="shared" si="7"/>
        <v>0</v>
      </c>
      <c r="H34" s="108">
        <f t="shared" si="7"/>
        <v>202545794.72099999</v>
      </c>
      <c r="I34" s="108">
        <f t="shared" si="7"/>
        <v>-9247605.2790000066</v>
      </c>
      <c r="J34" s="114">
        <f t="shared" si="3"/>
        <v>95.633666923048594</v>
      </c>
    </row>
    <row r="35" spans="1:10" ht="39.9" customHeight="1">
      <c r="A35" s="661"/>
      <c r="B35" s="658" t="s">
        <v>180</v>
      </c>
      <c r="C35" s="659"/>
      <c r="D35" s="111">
        <f>SUM(E35:G35)</f>
        <v>72472200</v>
      </c>
      <c r="E35" s="111">
        <v>72472200</v>
      </c>
      <c r="F35" s="111">
        <v>0</v>
      </c>
      <c r="G35" s="111">
        <v>0</v>
      </c>
      <c r="H35" s="111">
        <v>68122910.329999998</v>
      </c>
      <c r="I35" s="111">
        <f>SUM(H35-D35)</f>
        <v>-4349289.6700000018</v>
      </c>
      <c r="J35" s="112">
        <f t="shared" si="3"/>
        <v>93.998678569161683</v>
      </c>
    </row>
    <row r="36" spans="1:10" ht="39.9" customHeight="1">
      <c r="A36" s="661"/>
      <c r="B36" s="658" t="s">
        <v>181</v>
      </c>
      <c r="C36" s="659"/>
      <c r="D36" s="111">
        <f>SUM(E36:G36)</f>
        <v>54255500</v>
      </c>
      <c r="E36" s="111">
        <v>54255500</v>
      </c>
      <c r="F36" s="111">
        <v>0</v>
      </c>
      <c r="G36" s="111">
        <v>0</v>
      </c>
      <c r="H36" s="111">
        <v>51345175.010999992</v>
      </c>
      <c r="I36" s="111">
        <f>SUM(H36-D36)</f>
        <v>-2910324.9890000075</v>
      </c>
      <c r="J36" s="112">
        <f t="shared" si="3"/>
        <v>94.635889469270381</v>
      </c>
    </row>
    <row r="37" spans="1:10" ht="39.9" customHeight="1">
      <c r="A37" s="661"/>
      <c r="B37" s="658" t="s">
        <v>182</v>
      </c>
      <c r="C37" s="659"/>
      <c r="D37" s="111">
        <f>SUM(E37:G37)</f>
        <v>31340800</v>
      </c>
      <c r="E37" s="111">
        <v>31340800</v>
      </c>
      <c r="F37" s="111">
        <v>0</v>
      </c>
      <c r="G37" s="111">
        <v>0</v>
      </c>
      <c r="H37" s="111">
        <v>30595241.780000001</v>
      </c>
      <c r="I37" s="111">
        <f>SUM(H37-D37)</f>
        <v>-745558.21999999881</v>
      </c>
      <c r="J37" s="112">
        <f t="shared" si="3"/>
        <v>97.621125753012052</v>
      </c>
    </row>
    <row r="38" spans="1:10" ht="39.9" customHeight="1">
      <c r="A38" s="661"/>
      <c r="B38" s="658" t="s">
        <v>183</v>
      </c>
      <c r="C38" s="659"/>
      <c r="D38" s="111">
        <f>SUM(E38:G38)</f>
        <v>29084200</v>
      </c>
      <c r="E38" s="111">
        <v>29084200</v>
      </c>
      <c r="F38" s="111">
        <v>0</v>
      </c>
      <c r="G38" s="111">
        <v>0</v>
      </c>
      <c r="H38" s="111">
        <v>28680589.350000001</v>
      </c>
      <c r="I38" s="111">
        <f>SUM(H38-D38)</f>
        <v>-403610.64999999851</v>
      </c>
      <c r="J38" s="112">
        <f t="shared" si="3"/>
        <v>98.612268345012083</v>
      </c>
    </row>
    <row r="39" spans="1:10" ht="39.9" customHeight="1">
      <c r="A39" s="661"/>
      <c r="B39" s="658" t="s">
        <v>184</v>
      </c>
      <c r="C39" s="659"/>
      <c r="D39" s="111">
        <f>SUM(E39:G39)</f>
        <v>24640700</v>
      </c>
      <c r="E39" s="111">
        <v>24640700</v>
      </c>
      <c r="F39" s="111">
        <v>0</v>
      </c>
      <c r="G39" s="111">
        <v>0</v>
      </c>
      <c r="H39" s="111">
        <v>23801878.25</v>
      </c>
      <c r="I39" s="111">
        <f>SUM(H39-D39)</f>
        <v>-838821.75</v>
      </c>
      <c r="J39" s="112">
        <f t="shared" si="3"/>
        <v>96.595787660253166</v>
      </c>
    </row>
    <row r="40" spans="1:10" ht="105" customHeight="1">
      <c r="A40" s="660" t="s">
        <v>270</v>
      </c>
      <c r="B40" s="656" t="s">
        <v>271</v>
      </c>
      <c r="C40" s="657"/>
      <c r="D40" s="108">
        <f t="shared" ref="D40:I40" si="8">SUM(D41:D45)</f>
        <v>22437741</v>
      </c>
      <c r="E40" s="108">
        <f t="shared" si="8"/>
        <v>22437741</v>
      </c>
      <c r="F40" s="108">
        <f t="shared" si="8"/>
        <v>0</v>
      </c>
      <c r="G40" s="108">
        <f t="shared" si="8"/>
        <v>0</v>
      </c>
      <c r="H40" s="108">
        <f t="shared" si="8"/>
        <v>22751276.020000003</v>
      </c>
      <c r="I40" s="108">
        <f t="shared" si="8"/>
        <v>313535.02000000048</v>
      </c>
      <c r="J40" s="114">
        <f t="shared" si="3"/>
        <v>101.39735555375206</v>
      </c>
    </row>
    <row r="41" spans="1:10" ht="39.9" customHeight="1">
      <c r="A41" s="661"/>
      <c r="B41" s="658" t="s">
        <v>180</v>
      </c>
      <c r="C41" s="659"/>
      <c r="D41" s="111">
        <f>SUM(E41:G41)</f>
        <v>8320975</v>
      </c>
      <c r="E41" s="111">
        <v>8320975</v>
      </c>
      <c r="F41" s="111">
        <v>0</v>
      </c>
      <c r="G41" s="111">
        <v>0</v>
      </c>
      <c r="H41" s="111">
        <v>8432825.3000000007</v>
      </c>
      <c r="I41" s="111">
        <f>SUM(H41-D41)</f>
        <v>111850.30000000075</v>
      </c>
      <c r="J41" s="112">
        <f t="shared" si="3"/>
        <v>101.34419704421657</v>
      </c>
    </row>
    <row r="42" spans="1:10" ht="39.9" customHeight="1">
      <c r="A42" s="661"/>
      <c r="B42" s="658" t="s">
        <v>181</v>
      </c>
      <c r="C42" s="659"/>
      <c r="D42" s="111">
        <f>SUM(E42:G42)</f>
        <v>5491232</v>
      </c>
      <c r="E42" s="111">
        <v>5491232</v>
      </c>
      <c r="F42" s="111">
        <v>0</v>
      </c>
      <c r="G42" s="111">
        <v>0</v>
      </c>
      <c r="H42" s="111">
        <v>5648347.1799999997</v>
      </c>
      <c r="I42" s="111">
        <f>SUM(H42-D42)</f>
        <v>157115.1799999997</v>
      </c>
      <c r="J42" s="112">
        <f t="shared" si="3"/>
        <v>102.86120091083384</v>
      </c>
    </row>
    <row r="43" spans="1:10" ht="39.9" customHeight="1">
      <c r="A43" s="661"/>
      <c r="B43" s="658" t="s">
        <v>182</v>
      </c>
      <c r="C43" s="659"/>
      <c r="D43" s="111">
        <f>SUM(E43:G43)</f>
        <v>3101705</v>
      </c>
      <c r="E43" s="111">
        <v>3101705</v>
      </c>
      <c r="F43" s="111">
        <v>0</v>
      </c>
      <c r="G43" s="111">
        <v>0</v>
      </c>
      <c r="H43" s="111">
        <v>3154446.18</v>
      </c>
      <c r="I43" s="111">
        <f>SUM(H43-D43)</f>
        <v>52741.180000000168</v>
      </c>
      <c r="J43" s="112">
        <f t="shared" si="3"/>
        <v>101.70039317085282</v>
      </c>
    </row>
    <row r="44" spans="1:10" ht="39.9" customHeight="1">
      <c r="A44" s="661"/>
      <c r="B44" s="658" t="s">
        <v>183</v>
      </c>
      <c r="C44" s="659"/>
      <c r="D44" s="111">
        <f>SUM(E44:G44)</f>
        <v>3206980</v>
      </c>
      <c r="E44" s="111">
        <v>3206980</v>
      </c>
      <c r="F44" s="111">
        <v>0</v>
      </c>
      <c r="G44" s="111">
        <v>0</v>
      </c>
      <c r="H44" s="111">
        <v>3193188.6</v>
      </c>
      <c r="I44" s="111">
        <f>SUM(H44-D44)</f>
        <v>-13791.399999999907</v>
      </c>
      <c r="J44" s="112">
        <f t="shared" si="3"/>
        <v>99.569956781769761</v>
      </c>
    </row>
    <row r="45" spans="1:10" ht="34.5" customHeight="1">
      <c r="A45" s="661"/>
      <c r="B45" s="658" t="s">
        <v>184</v>
      </c>
      <c r="C45" s="659"/>
      <c r="D45" s="111">
        <f>SUM(E45:G45)</f>
        <v>2316849</v>
      </c>
      <c r="E45" s="111">
        <v>2316849</v>
      </c>
      <c r="F45" s="111">
        <v>0</v>
      </c>
      <c r="G45" s="111">
        <v>0</v>
      </c>
      <c r="H45" s="111">
        <v>2322468.7599999998</v>
      </c>
      <c r="I45" s="111">
        <f>SUM(H45-D45)</f>
        <v>5619.7599999997765</v>
      </c>
      <c r="J45" s="112">
        <f t="shared" si="3"/>
        <v>100.24256047761419</v>
      </c>
    </row>
    <row r="46" spans="1:10" ht="66" customHeight="1">
      <c r="A46" s="660" t="s">
        <v>272</v>
      </c>
      <c r="B46" s="656" t="s">
        <v>273</v>
      </c>
      <c r="C46" s="657"/>
      <c r="D46" s="108">
        <f t="shared" ref="D46:I46" si="9">SUM(D47:D51)</f>
        <v>24730200</v>
      </c>
      <c r="E46" s="108">
        <f t="shared" si="9"/>
        <v>24730200</v>
      </c>
      <c r="F46" s="108">
        <f t="shared" si="9"/>
        <v>0</v>
      </c>
      <c r="G46" s="108">
        <f t="shared" si="9"/>
        <v>0</v>
      </c>
      <c r="H46" s="108">
        <f t="shared" si="9"/>
        <v>24718833.710000001</v>
      </c>
      <c r="I46" s="108">
        <f t="shared" si="9"/>
        <v>-11366.289999999106</v>
      </c>
      <c r="J46" s="114">
        <f t="shared" si="3"/>
        <v>99.954038827021222</v>
      </c>
    </row>
    <row r="47" spans="1:10" ht="39.9" customHeight="1">
      <c r="A47" s="661"/>
      <c r="B47" s="658" t="s">
        <v>180</v>
      </c>
      <c r="C47" s="659"/>
      <c r="D47" s="111">
        <f>SUM(E47:G47)</f>
        <v>8926400</v>
      </c>
      <c r="E47" s="111">
        <v>8926400</v>
      </c>
      <c r="F47" s="111">
        <v>0</v>
      </c>
      <c r="G47" s="111">
        <v>0</v>
      </c>
      <c r="H47" s="111">
        <v>8915260.8900000006</v>
      </c>
      <c r="I47" s="111">
        <f>SUM(H47-D47)</f>
        <v>-11139.109999999404</v>
      </c>
      <c r="J47" s="112">
        <f t="shared" si="3"/>
        <v>99.875211619465858</v>
      </c>
    </row>
    <row r="48" spans="1:10" ht="39.9" customHeight="1">
      <c r="A48" s="661"/>
      <c r="B48" s="658" t="s">
        <v>181</v>
      </c>
      <c r="C48" s="659"/>
      <c r="D48" s="111">
        <f>SUM(E48:G48)</f>
        <v>7295600</v>
      </c>
      <c r="E48" s="111">
        <v>7295600</v>
      </c>
      <c r="F48" s="111">
        <v>0</v>
      </c>
      <c r="G48" s="111">
        <v>0</v>
      </c>
      <c r="H48" s="111">
        <v>7295572.0700000003</v>
      </c>
      <c r="I48" s="111">
        <f>SUM(H48-D48)</f>
        <v>-27.929999999701977</v>
      </c>
      <c r="J48" s="112">
        <f t="shared" si="3"/>
        <v>99.999617166511328</v>
      </c>
    </row>
    <row r="49" spans="1:10" ht="39.9" customHeight="1">
      <c r="A49" s="661"/>
      <c r="B49" s="658" t="s">
        <v>182</v>
      </c>
      <c r="C49" s="659"/>
      <c r="D49" s="111">
        <f>SUM(E49:G49)</f>
        <v>3217100</v>
      </c>
      <c r="E49" s="111">
        <v>3217100</v>
      </c>
      <c r="F49" s="111">
        <v>0</v>
      </c>
      <c r="G49" s="111">
        <v>0</v>
      </c>
      <c r="H49" s="111">
        <v>3217031.73</v>
      </c>
      <c r="I49" s="111">
        <f>SUM(H49-D49)</f>
        <v>-68.270000000018626</v>
      </c>
      <c r="J49" s="112">
        <f t="shared" si="3"/>
        <v>99.997877902458725</v>
      </c>
    </row>
    <row r="50" spans="1:10" ht="39.9" customHeight="1">
      <c r="A50" s="661"/>
      <c r="B50" s="658" t="s">
        <v>183</v>
      </c>
      <c r="C50" s="659"/>
      <c r="D50" s="111">
        <f>SUM(E50:G50)</f>
        <v>3305200</v>
      </c>
      <c r="E50" s="111">
        <v>3305200</v>
      </c>
      <c r="F50" s="111">
        <v>0</v>
      </c>
      <c r="G50" s="111">
        <v>0</v>
      </c>
      <c r="H50" s="111">
        <v>3305137.5</v>
      </c>
      <c r="I50" s="111">
        <f>SUM(H50-D50)</f>
        <v>-62.5</v>
      </c>
      <c r="J50" s="112">
        <f t="shared" si="3"/>
        <v>99.998109040300136</v>
      </c>
    </row>
    <row r="51" spans="1:10" ht="39.9" customHeight="1">
      <c r="A51" s="661"/>
      <c r="B51" s="658" t="s">
        <v>184</v>
      </c>
      <c r="C51" s="659"/>
      <c r="D51" s="111">
        <f>SUM(E51:G51)</f>
        <v>1985900</v>
      </c>
      <c r="E51" s="111">
        <v>1985900</v>
      </c>
      <c r="F51" s="111">
        <v>0</v>
      </c>
      <c r="G51" s="111">
        <v>0</v>
      </c>
      <c r="H51" s="111">
        <v>1985831.52</v>
      </c>
      <c r="I51" s="111">
        <f>SUM(H51-D51)</f>
        <v>-68.479999999981374</v>
      </c>
      <c r="J51" s="112">
        <f t="shared" si="3"/>
        <v>99.996551689410339</v>
      </c>
    </row>
    <row r="52" spans="1:10" ht="81.75" customHeight="1">
      <c r="A52" s="660" t="s">
        <v>274</v>
      </c>
      <c r="B52" s="656" t="s">
        <v>275</v>
      </c>
      <c r="C52" s="657"/>
      <c r="D52" s="108">
        <f t="shared" ref="D52:I52" si="10">SUM(D53:D57)</f>
        <v>1867200</v>
      </c>
      <c r="E52" s="108">
        <f t="shared" si="10"/>
        <v>1867200</v>
      </c>
      <c r="F52" s="108">
        <f t="shared" si="10"/>
        <v>0</v>
      </c>
      <c r="G52" s="108">
        <f t="shared" si="10"/>
        <v>0</v>
      </c>
      <c r="H52" s="108">
        <f t="shared" si="10"/>
        <v>1866179.56</v>
      </c>
      <c r="I52" s="108">
        <f t="shared" si="10"/>
        <v>-1020.4399999999441</v>
      </c>
      <c r="J52" s="114">
        <f t="shared" si="3"/>
        <v>99.945349185946881</v>
      </c>
    </row>
    <row r="53" spans="1:10" ht="39.9" customHeight="1">
      <c r="A53" s="661"/>
      <c r="B53" s="658" t="s">
        <v>180</v>
      </c>
      <c r="C53" s="659"/>
      <c r="D53" s="111">
        <f>SUM(E53:G53)</f>
        <v>402200</v>
      </c>
      <c r="E53" s="111">
        <v>402200</v>
      </c>
      <c r="F53" s="111">
        <v>0</v>
      </c>
      <c r="G53" s="111">
        <v>0</v>
      </c>
      <c r="H53" s="111">
        <v>401415.9</v>
      </c>
      <c r="I53" s="111">
        <f>SUM(H53-D53)</f>
        <v>-784.09999999997672</v>
      </c>
      <c r="J53" s="112">
        <f t="shared" si="3"/>
        <v>99.805047240179022</v>
      </c>
    </row>
    <row r="54" spans="1:10" ht="39.9" customHeight="1">
      <c r="A54" s="661"/>
      <c r="B54" s="658" t="s">
        <v>181</v>
      </c>
      <c r="C54" s="659"/>
      <c r="D54" s="111">
        <f>SUM(E54:G54)</f>
        <v>462100</v>
      </c>
      <c r="E54" s="111">
        <v>462100</v>
      </c>
      <c r="F54" s="111">
        <v>0</v>
      </c>
      <c r="G54" s="111">
        <v>0</v>
      </c>
      <c r="H54" s="111">
        <v>462042.12000000005</v>
      </c>
      <c r="I54" s="111">
        <f>SUM(H54-D54)</f>
        <v>-57.879999999946449</v>
      </c>
      <c r="J54" s="112">
        <f t="shared" si="3"/>
        <v>99.987474572603347</v>
      </c>
    </row>
    <row r="55" spans="1:10" ht="39.9" customHeight="1">
      <c r="A55" s="661"/>
      <c r="B55" s="658" t="s">
        <v>182</v>
      </c>
      <c r="C55" s="659"/>
      <c r="D55" s="111">
        <f>SUM(E55:G55)</f>
        <v>391400</v>
      </c>
      <c r="E55" s="111">
        <v>391400</v>
      </c>
      <c r="F55" s="111">
        <v>0</v>
      </c>
      <c r="G55" s="111">
        <v>0</v>
      </c>
      <c r="H55" s="116">
        <v>391304.56</v>
      </c>
      <c r="I55" s="111">
        <f>SUM(H55-D55)</f>
        <v>-95.440000000002328</v>
      </c>
      <c r="J55" s="112">
        <f t="shared" ref="J55:J82" si="11">SUM(H55/D55*100)</f>
        <v>99.975615738375069</v>
      </c>
    </row>
    <row r="56" spans="1:10" ht="39.9" customHeight="1">
      <c r="A56" s="661"/>
      <c r="B56" s="658" t="s">
        <v>183</v>
      </c>
      <c r="C56" s="659"/>
      <c r="D56" s="111">
        <f>SUM(E56:G56)</f>
        <v>366100</v>
      </c>
      <c r="E56" s="111">
        <v>366100</v>
      </c>
      <c r="F56" s="111">
        <v>0</v>
      </c>
      <c r="G56" s="111">
        <v>0</v>
      </c>
      <c r="H56" s="111">
        <v>366096.36</v>
      </c>
      <c r="I56" s="111">
        <f>SUM(H56-D56)</f>
        <v>-3.6400000000139698</v>
      </c>
      <c r="J56" s="112">
        <f t="shared" si="11"/>
        <v>99.999005736137661</v>
      </c>
    </row>
    <row r="57" spans="1:10" ht="39.9" customHeight="1">
      <c r="A57" s="661"/>
      <c r="B57" s="658" t="s">
        <v>184</v>
      </c>
      <c r="C57" s="659"/>
      <c r="D57" s="111">
        <f>SUM(E57:G57)</f>
        <v>245400</v>
      </c>
      <c r="E57" s="111">
        <v>245400</v>
      </c>
      <c r="F57" s="111">
        <v>0</v>
      </c>
      <c r="G57" s="111">
        <v>0</v>
      </c>
      <c r="H57" s="111">
        <v>245320.62</v>
      </c>
      <c r="I57" s="111">
        <f>SUM(H57-D57)</f>
        <v>-79.380000000004657</v>
      </c>
      <c r="J57" s="112">
        <f t="shared" si="11"/>
        <v>99.967652811735945</v>
      </c>
    </row>
    <row r="58" spans="1:10" ht="96.75" customHeight="1">
      <c r="A58" s="660" t="s">
        <v>276</v>
      </c>
      <c r="B58" s="656" t="s">
        <v>277</v>
      </c>
      <c r="C58" s="657"/>
      <c r="D58" s="108">
        <f t="shared" ref="D58:I58" si="12">SUM(D59:D63)</f>
        <v>373600</v>
      </c>
      <c r="E58" s="108">
        <f t="shared" si="12"/>
        <v>373600</v>
      </c>
      <c r="F58" s="108">
        <f t="shared" si="12"/>
        <v>0</v>
      </c>
      <c r="G58" s="108">
        <f t="shared" si="12"/>
        <v>0</v>
      </c>
      <c r="H58" s="108">
        <f t="shared" si="12"/>
        <v>373179.95999999996</v>
      </c>
      <c r="I58" s="108">
        <f t="shared" si="12"/>
        <v>-420.04000000000087</v>
      </c>
      <c r="J58" s="114">
        <f t="shared" si="11"/>
        <v>99.887569593147745</v>
      </c>
    </row>
    <row r="59" spans="1:10" ht="39.6" customHeight="1">
      <c r="A59" s="661"/>
      <c r="B59" s="658" t="s">
        <v>180</v>
      </c>
      <c r="C59" s="659"/>
      <c r="D59" s="111">
        <f>SUM(E59:G59)</f>
        <v>81400</v>
      </c>
      <c r="E59" s="111">
        <v>81400</v>
      </c>
      <c r="F59" s="111">
        <v>0</v>
      </c>
      <c r="G59" s="111">
        <v>0</v>
      </c>
      <c r="H59" s="111">
        <v>81152.55</v>
      </c>
      <c r="I59" s="111">
        <f>SUM(H59-D59)</f>
        <v>-247.44999999999709</v>
      </c>
      <c r="J59" s="112">
        <f t="shared" si="11"/>
        <v>99.696007371007383</v>
      </c>
    </row>
    <row r="60" spans="1:10" ht="39.9" customHeight="1">
      <c r="A60" s="661"/>
      <c r="B60" s="658" t="s">
        <v>181</v>
      </c>
      <c r="C60" s="659"/>
      <c r="D60" s="111">
        <f>SUM(E60:G60)</f>
        <v>99400</v>
      </c>
      <c r="E60" s="111">
        <v>99400</v>
      </c>
      <c r="F60" s="111">
        <v>0</v>
      </c>
      <c r="G60" s="111">
        <v>0</v>
      </c>
      <c r="H60" s="111">
        <v>99374.87</v>
      </c>
      <c r="I60" s="111">
        <f>SUM(H60-D60)</f>
        <v>-25.130000000004657</v>
      </c>
      <c r="J60" s="112">
        <f t="shared" si="11"/>
        <v>99.974718309859142</v>
      </c>
    </row>
    <row r="61" spans="1:10" ht="39.9" customHeight="1">
      <c r="A61" s="661"/>
      <c r="B61" s="658" t="s">
        <v>182</v>
      </c>
      <c r="C61" s="659"/>
      <c r="D61" s="111">
        <f>SUM(E61:G61)</f>
        <v>54900</v>
      </c>
      <c r="E61" s="111">
        <v>54900</v>
      </c>
      <c r="F61" s="111">
        <v>0</v>
      </c>
      <c r="G61" s="111">
        <v>0</v>
      </c>
      <c r="H61" s="111">
        <v>54875.56</v>
      </c>
      <c r="I61" s="111">
        <f>SUM(H61-D61)</f>
        <v>-24.440000000002328</v>
      </c>
      <c r="J61" s="112">
        <f t="shared" si="11"/>
        <v>99.955482695810559</v>
      </c>
    </row>
    <row r="62" spans="1:10" ht="39.9" customHeight="1">
      <c r="A62" s="661"/>
      <c r="B62" s="658" t="s">
        <v>183</v>
      </c>
      <c r="C62" s="659"/>
      <c r="D62" s="111">
        <f>SUM(E62:G62)</f>
        <v>87600</v>
      </c>
      <c r="E62" s="111">
        <v>87600</v>
      </c>
      <c r="F62" s="111">
        <v>0</v>
      </c>
      <c r="G62" s="111">
        <v>0</v>
      </c>
      <c r="H62" s="111">
        <v>87566.94</v>
      </c>
      <c r="I62" s="111">
        <f>SUM(H62-D62)</f>
        <v>-33.059999999997672</v>
      </c>
      <c r="J62" s="112">
        <f t="shared" si="11"/>
        <v>99.962260273972603</v>
      </c>
    </row>
    <row r="63" spans="1:10" ht="39.9" customHeight="1">
      <c r="A63" s="661"/>
      <c r="B63" s="658" t="s">
        <v>184</v>
      </c>
      <c r="C63" s="659"/>
      <c r="D63" s="111">
        <f>SUM(E63:G63)</f>
        <v>50300</v>
      </c>
      <c r="E63" s="111">
        <v>50300</v>
      </c>
      <c r="F63" s="111">
        <v>0</v>
      </c>
      <c r="G63" s="111">
        <v>0</v>
      </c>
      <c r="H63" s="111">
        <v>50210.04</v>
      </c>
      <c r="I63" s="111">
        <f>SUM(H63-D63)</f>
        <v>-89.959999999999127</v>
      </c>
      <c r="J63" s="112">
        <f t="shared" si="11"/>
        <v>99.821153081510943</v>
      </c>
    </row>
    <row r="64" spans="1:10" ht="101.1" customHeight="1">
      <c r="A64" s="654" t="s">
        <v>278</v>
      </c>
      <c r="B64" s="656" t="s">
        <v>279</v>
      </c>
      <c r="C64" s="657"/>
      <c r="D64" s="108">
        <f t="shared" ref="D64:I64" si="13">SUM(D65:D69)</f>
        <v>986599454</v>
      </c>
      <c r="E64" s="108">
        <f t="shared" si="13"/>
        <v>986599454</v>
      </c>
      <c r="F64" s="108">
        <f t="shared" si="13"/>
        <v>0</v>
      </c>
      <c r="G64" s="108">
        <f t="shared" si="13"/>
        <v>0</v>
      </c>
      <c r="H64" s="108">
        <f t="shared" si="13"/>
        <v>961436083.37999988</v>
      </c>
      <c r="I64" s="108">
        <f t="shared" si="13"/>
        <v>-25163370.620000035</v>
      </c>
      <c r="J64" s="114">
        <f t="shared" si="11"/>
        <v>97.449484639589087</v>
      </c>
    </row>
    <row r="65" spans="1:10" ht="39.9" customHeight="1">
      <c r="A65" s="661"/>
      <c r="B65" s="658" t="s">
        <v>180</v>
      </c>
      <c r="C65" s="659"/>
      <c r="D65" s="111">
        <f>SUM(E65:G65)</f>
        <v>366160540</v>
      </c>
      <c r="E65" s="111">
        <f t="shared" ref="E65:H69" si="14">+E71+E77</f>
        <v>366160540</v>
      </c>
      <c r="F65" s="111">
        <f t="shared" si="14"/>
        <v>0</v>
      </c>
      <c r="G65" s="111">
        <f t="shared" si="14"/>
        <v>0</v>
      </c>
      <c r="H65" s="111">
        <f t="shared" si="14"/>
        <v>359077797.62</v>
      </c>
      <c r="I65" s="111">
        <f>SUM(H65-D65)</f>
        <v>-7082742.3799999952</v>
      </c>
      <c r="J65" s="112">
        <f t="shared" si="11"/>
        <v>98.065672947718511</v>
      </c>
    </row>
    <row r="66" spans="1:10" ht="39.9" customHeight="1">
      <c r="A66" s="661"/>
      <c r="B66" s="658" t="s">
        <v>181</v>
      </c>
      <c r="C66" s="659"/>
      <c r="D66" s="111">
        <f>SUM(E66:G66)</f>
        <v>276669693</v>
      </c>
      <c r="E66" s="111">
        <f t="shared" si="14"/>
        <v>276669693</v>
      </c>
      <c r="F66" s="111">
        <f t="shared" si="14"/>
        <v>0</v>
      </c>
      <c r="G66" s="111">
        <f t="shared" si="14"/>
        <v>0</v>
      </c>
      <c r="H66" s="111">
        <f t="shared" si="14"/>
        <v>270928756.63999999</v>
      </c>
      <c r="I66" s="111">
        <f>SUM(H66-D66)</f>
        <v>-5740936.3600000143</v>
      </c>
      <c r="J66" s="112">
        <f t="shared" si="11"/>
        <v>97.924985459104832</v>
      </c>
    </row>
    <row r="67" spans="1:10" ht="39.9" customHeight="1">
      <c r="A67" s="661"/>
      <c r="B67" s="658" t="s">
        <v>182</v>
      </c>
      <c r="C67" s="659"/>
      <c r="D67" s="111">
        <f>SUM(E67:G67)</f>
        <v>143709137</v>
      </c>
      <c r="E67" s="111">
        <f t="shared" si="14"/>
        <v>143709137</v>
      </c>
      <c r="F67" s="111">
        <f t="shared" si="14"/>
        <v>0</v>
      </c>
      <c r="G67" s="111">
        <f t="shared" si="14"/>
        <v>0</v>
      </c>
      <c r="H67" s="111">
        <f t="shared" si="14"/>
        <v>139367878.51999998</v>
      </c>
      <c r="I67" s="111">
        <f>SUM(H67-D67)</f>
        <v>-4341258.4800000191</v>
      </c>
      <c r="J67" s="112">
        <f t="shared" si="11"/>
        <v>96.979135376757554</v>
      </c>
    </row>
    <row r="68" spans="1:10" ht="39.9" customHeight="1">
      <c r="A68" s="661"/>
      <c r="B68" s="658" t="s">
        <v>183</v>
      </c>
      <c r="C68" s="659"/>
      <c r="D68" s="111">
        <f>SUM(E68:G68)</f>
        <v>105591162</v>
      </c>
      <c r="E68" s="111">
        <f t="shared" si="14"/>
        <v>105591162</v>
      </c>
      <c r="F68" s="111">
        <f t="shared" si="14"/>
        <v>0</v>
      </c>
      <c r="G68" s="111">
        <f t="shared" si="14"/>
        <v>0</v>
      </c>
      <c r="H68" s="111">
        <f t="shared" si="14"/>
        <v>101621691.17</v>
      </c>
      <c r="I68" s="111">
        <f>SUM(H68-D68)</f>
        <v>-3969470.8299999982</v>
      </c>
      <c r="J68" s="112">
        <f t="shared" si="11"/>
        <v>96.240716784611209</v>
      </c>
    </row>
    <row r="69" spans="1:10" ht="39.9" customHeight="1">
      <c r="A69" s="661"/>
      <c r="B69" s="658" t="s">
        <v>184</v>
      </c>
      <c r="C69" s="659"/>
      <c r="D69" s="111">
        <f>SUM(E69:G69)</f>
        <v>94468922</v>
      </c>
      <c r="E69" s="111">
        <f t="shared" si="14"/>
        <v>94468922</v>
      </c>
      <c r="F69" s="111">
        <f t="shared" si="14"/>
        <v>0</v>
      </c>
      <c r="G69" s="111">
        <f t="shared" si="14"/>
        <v>0</v>
      </c>
      <c r="H69" s="111">
        <f t="shared" si="14"/>
        <v>90439959.429999992</v>
      </c>
      <c r="I69" s="111">
        <f>SUM(H69-D69)</f>
        <v>-4028962.5700000077</v>
      </c>
      <c r="J69" s="112">
        <f t="shared" si="11"/>
        <v>95.735144971803521</v>
      </c>
    </row>
    <row r="70" spans="1:10" ht="63.6" customHeight="1">
      <c r="A70" s="660" t="s">
        <v>127</v>
      </c>
      <c r="B70" s="656" t="s">
        <v>280</v>
      </c>
      <c r="C70" s="657"/>
      <c r="D70" s="108">
        <f t="shared" ref="D70:I70" si="15">SUM(D71:D75)</f>
        <v>125920846</v>
      </c>
      <c r="E70" s="108">
        <f t="shared" si="15"/>
        <v>125920846</v>
      </c>
      <c r="F70" s="108">
        <f t="shared" si="15"/>
        <v>0</v>
      </c>
      <c r="G70" s="108">
        <f t="shared" si="15"/>
        <v>0</v>
      </c>
      <c r="H70" s="108">
        <f t="shared" si="15"/>
        <v>119000686.17999999</v>
      </c>
      <c r="I70" s="108">
        <f t="shared" si="15"/>
        <v>-6920159.8200000022</v>
      </c>
      <c r="J70" s="114">
        <f t="shared" si="11"/>
        <v>94.504357269010086</v>
      </c>
    </row>
    <row r="71" spans="1:10" ht="39.9" customHeight="1">
      <c r="A71" s="661"/>
      <c r="B71" s="658" t="s">
        <v>180</v>
      </c>
      <c r="C71" s="659"/>
      <c r="D71" s="111">
        <f>SUM(E71:G71)</f>
        <v>38181265</v>
      </c>
      <c r="E71" s="111">
        <v>38181265</v>
      </c>
      <c r="F71" s="111">
        <v>0</v>
      </c>
      <c r="G71" s="111">
        <v>0</v>
      </c>
      <c r="H71" s="111">
        <v>36225431.710000001</v>
      </c>
      <c r="I71" s="111">
        <f>SUM(H71-D71)</f>
        <v>-1955833.2899999991</v>
      </c>
      <c r="J71" s="112">
        <f t="shared" si="11"/>
        <v>94.877505263379831</v>
      </c>
    </row>
    <row r="72" spans="1:10" ht="39.9" customHeight="1">
      <c r="A72" s="661"/>
      <c r="B72" s="658" t="s">
        <v>181</v>
      </c>
      <c r="C72" s="659"/>
      <c r="D72" s="111">
        <f>SUM(E72:G72)</f>
        <v>29688193</v>
      </c>
      <c r="E72" s="111">
        <v>29688193</v>
      </c>
      <c r="F72" s="111">
        <v>0</v>
      </c>
      <c r="G72" s="111">
        <v>0</v>
      </c>
      <c r="H72" s="111">
        <v>27684434.989999998</v>
      </c>
      <c r="I72" s="111">
        <f>SUM(H72-D72)</f>
        <v>-2003758.0100000016</v>
      </c>
      <c r="J72" s="112">
        <f t="shared" si="11"/>
        <v>93.25065688571884</v>
      </c>
    </row>
    <row r="73" spans="1:10" ht="39.9" customHeight="1">
      <c r="A73" s="661"/>
      <c r="B73" s="658" t="s">
        <v>182</v>
      </c>
      <c r="C73" s="659"/>
      <c r="D73" s="111">
        <f>SUM(E73:G73)</f>
        <v>19360124</v>
      </c>
      <c r="E73" s="111">
        <v>19360124</v>
      </c>
      <c r="F73" s="111">
        <v>0</v>
      </c>
      <c r="G73" s="111">
        <v>0</v>
      </c>
      <c r="H73" s="111">
        <v>17876636.129999999</v>
      </c>
      <c r="I73" s="111">
        <f>SUM(H73-D73)</f>
        <v>-1483487.870000001</v>
      </c>
      <c r="J73" s="112">
        <f t="shared" si="11"/>
        <v>92.337405121991978</v>
      </c>
    </row>
    <row r="74" spans="1:10" ht="39.9" customHeight="1">
      <c r="A74" s="661"/>
      <c r="B74" s="658" t="s">
        <v>183</v>
      </c>
      <c r="C74" s="659"/>
      <c r="D74" s="111">
        <f>SUM(E74:G74)</f>
        <v>21601653</v>
      </c>
      <c r="E74" s="111">
        <v>21601653</v>
      </c>
      <c r="F74" s="111">
        <v>0</v>
      </c>
      <c r="G74" s="111">
        <v>0</v>
      </c>
      <c r="H74" s="111">
        <v>20618085.16</v>
      </c>
      <c r="I74" s="111">
        <f>SUM(H74-D74)</f>
        <v>-983567.83999999985</v>
      </c>
      <c r="J74" s="112">
        <f t="shared" si="11"/>
        <v>95.4467936319503</v>
      </c>
    </row>
    <row r="75" spans="1:10" ht="39.9" customHeight="1">
      <c r="A75" s="661"/>
      <c r="B75" s="658" t="s">
        <v>184</v>
      </c>
      <c r="C75" s="659"/>
      <c r="D75" s="111">
        <f>SUM(E75:G75)</f>
        <v>17089611</v>
      </c>
      <c r="E75" s="111">
        <v>17089611</v>
      </c>
      <c r="F75" s="111">
        <v>0</v>
      </c>
      <c r="G75" s="111">
        <v>0</v>
      </c>
      <c r="H75" s="111">
        <v>16596098.189999999</v>
      </c>
      <c r="I75" s="111">
        <f>SUM(H75-D75)</f>
        <v>-493512.81000000052</v>
      </c>
      <c r="J75" s="112">
        <f t="shared" si="11"/>
        <v>97.112205713752047</v>
      </c>
    </row>
    <row r="76" spans="1:10" ht="96.6" customHeight="1">
      <c r="A76" s="660" t="s">
        <v>281</v>
      </c>
      <c r="B76" s="656" t="s">
        <v>282</v>
      </c>
      <c r="C76" s="657"/>
      <c r="D76" s="108">
        <f t="shared" ref="D76:I76" si="16">SUM(D77:D81)</f>
        <v>860678608</v>
      </c>
      <c r="E76" s="108">
        <f t="shared" si="16"/>
        <v>860678608</v>
      </c>
      <c r="F76" s="108">
        <f t="shared" si="16"/>
        <v>0</v>
      </c>
      <c r="G76" s="108">
        <f t="shared" si="16"/>
        <v>0</v>
      </c>
      <c r="H76" s="108">
        <f t="shared" si="16"/>
        <v>842435397.19999993</v>
      </c>
      <c r="I76" s="108">
        <f t="shared" si="16"/>
        <v>-18243210.800000012</v>
      </c>
      <c r="J76" s="114">
        <f t="shared" si="11"/>
        <v>97.880368975082035</v>
      </c>
    </row>
    <row r="77" spans="1:10" ht="39.9" customHeight="1">
      <c r="A77" s="661"/>
      <c r="B77" s="658" t="s">
        <v>180</v>
      </c>
      <c r="C77" s="659"/>
      <c r="D77" s="111">
        <f>SUM(E77:G77)</f>
        <v>327979275</v>
      </c>
      <c r="E77" s="111">
        <v>327979275</v>
      </c>
      <c r="F77" s="111">
        <v>0</v>
      </c>
      <c r="G77" s="111">
        <v>0</v>
      </c>
      <c r="H77" s="111">
        <v>322852365.91000003</v>
      </c>
      <c r="I77" s="111">
        <f t="shared" ref="I77:I82" si="17">SUM(H77-D77)</f>
        <v>-5126909.0899999738</v>
      </c>
      <c r="J77" s="112">
        <f t="shared" si="11"/>
        <v>98.436819189261286</v>
      </c>
    </row>
    <row r="78" spans="1:10" ht="39.9" customHeight="1">
      <c r="A78" s="661"/>
      <c r="B78" s="658" t="s">
        <v>181</v>
      </c>
      <c r="C78" s="659"/>
      <c r="D78" s="111">
        <f>SUM(E78:G78)</f>
        <v>246981500</v>
      </c>
      <c r="E78" s="111">
        <v>246981500</v>
      </c>
      <c r="F78" s="111">
        <v>0</v>
      </c>
      <c r="G78" s="111">
        <v>0</v>
      </c>
      <c r="H78" s="111">
        <v>243244321.64999998</v>
      </c>
      <c r="I78" s="111">
        <f t="shared" si="17"/>
        <v>-3737178.3500000238</v>
      </c>
      <c r="J78" s="112">
        <f t="shared" si="11"/>
        <v>98.486858995511795</v>
      </c>
    </row>
    <row r="79" spans="1:10" ht="39.9" customHeight="1">
      <c r="A79" s="661"/>
      <c r="B79" s="658" t="s">
        <v>182</v>
      </c>
      <c r="C79" s="659"/>
      <c r="D79" s="111">
        <f>SUM(E79:G79)</f>
        <v>124349013</v>
      </c>
      <c r="E79" s="111">
        <v>124349013</v>
      </c>
      <c r="F79" s="111">
        <v>0</v>
      </c>
      <c r="G79" s="111">
        <v>0</v>
      </c>
      <c r="H79" s="111">
        <v>121491242.38999999</v>
      </c>
      <c r="I79" s="111">
        <f t="shared" si="17"/>
        <v>-2857770.6100000143</v>
      </c>
      <c r="J79" s="112">
        <f t="shared" si="11"/>
        <v>97.701814802502682</v>
      </c>
    </row>
    <row r="80" spans="1:10" ht="39.9" customHeight="1">
      <c r="A80" s="661"/>
      <c r="B80" s="658" t="s">
        <v>183</v>
      </c>
      <c r="C80" s="659"/>
      <c r="D80" s="111">
        <f>SUM(E80:G80)</f>
        <v>83989509</v>
      </c>
      <c r="E80" s="111">
        <v>83989509</v>
      </c>
      <c r="F80" s="111">
        <v>0</v>
      </c>
      <c r="G80" s="111">
        <v>0</v>
      </c>
      <c r="H80" s="111">
        <v>81003606.010000005</v>
      </c>
      <c r="I80" s="111">
        <f t="shared" si="17"/>
        <v>-2985902.9899999946</v>
      </c>
      <c r="J80" s="112">
        <f t="shared" si="11"/>
        <v>96.444909577933117</v>
      </c>
    </row>
    <row r="81" spans="1:15" ht="39.9" customHeight="1">
      <c r="A81" s="661"/>
      <c r="B81" s="658" t="s">
        <v>184</v>
      </c>
      <c r="C81" s="659"/>
      <c r="D81" s="111">
        <f>SUM(E81:G81)</f>
        <v>77379311</v>
      </c>
      <c r="E81" s="111">
        <v>77379311</v>
      </c>
      <c r="F81" s="111">
        <v>0</v>
      </c>
      <c r="G81" s="111">
        <v>0</v>
      </c>
      <c r="H81" s="111">
        <v>73843861.239999995</v>
      </c>
      <c r="I81" s="111">
        <f t="shared" si="17"/>
        <v>-3535449.7600000054</v>
      </c>
      <c r="J81" s="112">
        <f t="shared" si="11"/>
        <v>95.431014163462891</v>
      </c>
    </row>
    <row r="82" spans="1:15" ht="76.650000000000006" customHeight="1">
      <c r="A82" s="654" t="s">
        <v>283</v>
      </c>
      <c r="B82" s="656" t="s">
        <v>284</v>
      </c>
      <c r="C82" s="657"/>
      <c r="D82" s="108">
        <f>+E82+F82+G82</f>
        <v>69718390</v>
      </c>
      <c r="E82" s="108">
        <v>69718390</v>
      </c>
      <c r="F82" s="108">
        <f>SUM(F83:F87)</f>
        <v>0</v>
      </c>
      <c r="G82" s="117">
        <v>0</v>
      </c>
      <c r="H82" s="108">
        <f>SUM(H83:H87)</f>
        <v>67588201.640000001</v>
      </c>
      <c r="I82" s="108">
        <f t="shared" si="17"/>
        <v>-2130188.3599999994</v>
      </c>
      <c r="J82" s="114">
        <f t="shared" si="11"/>
        <v>96.944581824106962</v>
      </c>
      <c r="O82" s="133"/>
    </row>
    <row r="83" spans="1:15" ht="39.9" customHeight="1">
      <c r="A83" s="661"/>
      <c r="B83" s="658" t="s">
        <v>180</v>
      </c>
      <c r="C83" s="659"/>
      <c r="D83" s="118" t="s">
        <v>285</v>
      </c>
      <c r="E83" s="118" t="s">
        <v>285</v>
      </c>
      <c r="F83" s="111">
        <v>0</v>
      </c>
      <c r="G83" s="118">
        <v>0</v>
      </c>
      <c r="H83" s="111">
        <v>28188151.59</v>
      </c>
      <c r="I83" s="118" t="s">
        <v>285</v>
      </c>
      <c r="J83" s="119" t="s">
        <v>285</v>
      </c>
    </row>
    <row r="84" spans="1:15" ht="39.9" customHeight="1">
      <c r="A84" s="661"/>
      <c r="B84" s="658" t="s">
        <v>181</v>
      </c>
      <c r="C84" s="659"/>
      <c r="D84" s="118" t="s">
        <v>285</v>
      </c>
      <c r="E84" s="118" t="s">
        <v>285</v>
      </c>
      <c r="F84" s="111">
        <v>0</v>
      </c>
      <c r="G84" s="118">
        <v>0</v>
      </c>
      <c r="H84" s="111">
        <v>24986285.360000003</v>
      </c>
      <c r="I84" s="118" t="s">
        <v>285</v>
      </c>
      <c r="J84" s="119" t="s">
        <v>285</v>
      </c>
    </row>
    <row r="85" spans="1:15" ht="39.9" customHeight="1">
      <c r="A85" s="661"/>
      <c r="B85" s="658" t="s">
        <v>182</v>
      </c>
      <c r="C85" s="659"/>
      <c r="D85" s="118" t="s">
        <v>285</v>
      </c>
      <c r="E85" s="118" t="s">
        <v>285</v>
      </c>
      <c r="F85" s="111">
        <v>0</v>
      </c>
      <c r="G85" s="118">
        <v>0</v>
      </c>
      <c r="H85" s="111">
        <v>7227863.3000000026</v>
      </c>
      <c r="I85" s="118" t="s">
        <v>285</v>
      </c>
      <c r="J85" s="119" t="s">
        <v>285</v>
      </c>
    </row>
    <row r="86" spans="1:15" ht="39.9" customHeight="1">
      <c r="A86" s="661"/>
      <c r="B86" s="658" t="s">
        <v>183</v>
      </c>
      <c r="C86" s="659"/>
      <c r="D86" s="118" t="s">
        <v>285</v>
      </c>
      <c r="E86" s="118" t="s">
        <v>285</v>
      </c>
      <c r="F86" s="111">
        <v>0</v>
      </c>
      <c r="G86" s="118">
        <v>0</v>
      </c>
      <c r="H86" s="111">
        <v>3779023.69</v>
      </c>
      <c r="I86" s="118" t="s">
        <v>285</v>
      </c>
      <c r="J86" s="119" t="s">
        <v>285</v>
      </c>
    </row>
    <row r="87" spans="1:15" ht="39.6" customHeight="1">
      <c r="A87" s="661"/>
      <c r="B87" s="658" t="s">
        <v>184</v>
      </c>
      <c r="C87" s="659"/>
      <c r="D87" s="118" t="s">
        <v>285</v>
      </c>
      <c r="E87" s="118" t="s">
        <v>285</v>
      </c>
      <c r="F87" s="111">
        <v>0</v>
      </c>
      <c r="G87" s="118">
        <v>0</v>
      </c>
      <c r="H87" s="111">
        <v>3406877.7</v>
      </c>
      <c r="I87" s="118" t="s">
        <v>285</v>
      </c>
      <c r="J87" s="119" t="s">
        <v>285</v>
      </c>
    </row>
    <row r="88" spans="1:15" s="109" customFormat="1" ht="48.6" customHeight="1">
      <c r="A88" s="654" t="s">
        <v>286</v>
      </c>
      <c r="B88" s="656" t="s">
        <v>287</v>
      </c>
      <c r="C88" s="657"/>
      <c r="D88" s="108">
        <f>+E88+F88+G88</f>
        <v>0</v>
      </c>
      <c r="E88" s="108">
        <v>0</v>
      </c>
      <c r="F88" s="108">
        <f>SUM(F89:F93)</f>
        <v>0</v>
      </c>
      <c r="G88" s="117">
        <v>0</v>
      </c>
      <c r="H88" s="108">
        <f>SUM(H89:H93)</f>
        <v>6657.5999999999995</v>
      </c>
      <c r="I88" s="108">
        <f>SUM(H88-D88)</f>
        <v>6657.5999999999995</v>
      </c>
      <c r="J88" s="114" t="s">
        <v>285</v>
      </c>
    </row>
    <row r="89" spans="1:15" ht="39.6" customHeight="1">
      <c r="A89" s="655"/>
      <c r="B89" s="658" t="s">
        <v>180</v>
      </c>
      <c r="C89" s="659"/>
      <c r="D89" s="120" t="s">
        <v>285</v>
      </c>
      <c r="E89" s="120" t="s">
        <v>285</v>
      </c>
      <c r="F89" s="111">
        <v>0</v>
      </c>
      <c r="G89" s="118">
        <v>0</v>
      </c>
      <c r="H89" s="111">
        <v>2846.14</v>
      </c>
      <c r="I89" s="118" t="s">
        <v>285</v>
      </c>
      <c r="J89" s="119" t="s">
        <v>285</v>
      </c>
    </row>
    <row r="90" spans="1:15" ht="39.6" customHeight="1">
      <c r="A90" s="655"/>
      <c r="B90" s="658" t="s">
        <v>181</v>
      </c>
      <c r="C90" s="659"/>
      <c r="D90" s="120" t="s">
        <v>285</v>
      </c>
      <c r="E90" s="120" t="s">
        <v>285</v>
      </c>
      <c r="F90" s="111">
        <v>0</v>
      </c>
      <c r="G90" s="118">
        <v>0</v>
      </c>
      <c r="H90" s="111">
        <v>1129.5700000000002</v>
      </c>
      <c r="I90" s="118" t="s">
        <v>285</v>
      </c>
      <c r="J90" s="119" t="s">
        <v>285</v>
      </c>
    </row>
    <row r="91" spans="1:15" ht="39.6" customHeight="1">
      <c r="A91" s="655"/>
      <c r="B91" s="658" t="s">
        <v>182</v>
      </c>
      <c r="C91" s="659"/>
      <c r="D91" s="120" t="s">
        <v>285</v>
      </c>
      <c r="E91" s="120" t="s">
        <v>285</v>
      </c>
      <c r="F91" s="111">
        <v>0</v>
      </c>
      <c r="G91" s="118">
        <v>0</v>
      </c>
      <c r="H91" s="111">
        <v>1242.8699999999999</v>
      </c>
      <c r="I91" s="118" t="s">
        <v>285</v>
      </c>
      <c r="J91" s="119" t="s">
        <v>285</v>
      </c>
    </row>
    <row r="92" spans="1:15" ht="39.6" customHeight="1">
      <c r="A92" s="655"/>
      <c r="B92" s="658" t="s">
        <v>183</v>
      </c>
      <c r="C92" s="659"/>
      <c r="D92" s="120" t="s">
        <v>285</v>
      </c>
      <c r="E92" s="120" t="s">
        <v>285</v>
      </c>
      <c r="F92" s="111">
        <v>0</v>
      </c>
      <c r="G92" s="118">
        <v>0</v>
      </c>
      <c r="H92" s="111">
        <v>562.70000000000016</v>
      </c>
      <c r="I92" s="118" t="s">
        <v>285</v>
      </c>
      <c r="J92" s="119" t="s">
        <v>285</v>
      </c>
    </row>
    <row r="93" spans="1:15" ht="39.6" customHeight="1">
      <c r="A93" s="655"/>
      <c r="B93" s="658" t="s">
        <v>184</v>
      </c>
      <c r="C93" s="659"/>
      <c r="D93" s="120" t="s">
        <v>285</v>
      </c>
      <c r="E93" s="120" t="s">
        <v>285</v>
      </c>
      <c r="F93" s="111">
        <v>0</v>
      </c>
      <c r="G93" s="118">
        <v>0</v>
      </c>
      <c r="H93" s="111">
        <v>876.32</v>
      </c>
      <c r="I93" s="118" t="s">
        <v>285</v>
      </c>
      <c r="J93" s="119" t="s">
        <v>285</v>
      </c>
    </row>
    <row r="94" spans="1:15" s="109" customFormat="1" ht="63" customHeight="1">
      <c r="A94" s="654" t="s">
        <v>288</v>
      </c>
      <c r="B94" s="656" t="s">
        <v>289</v>
      </c>
      <c r="C94" s="657"/>
      <c r="D94" s="108">
        <f t="shared" ref="D94:I94" si="18">SUM(D95:D99)</f>
        <v>87932698</v>
      </c>
      <c r="E94" s="108">
        <f t="shared" si="18"/>
        <v>87932698</v>
      </c>
      <c r="F94" s="108">
        <f t="shared" si="18"/>
        <v>0</v>
      </c>
      <c r="G94" s="108">
        <f t="shared" si="18"/>
        <v>0</v>
      </c>
      <c r="H94" s="108">
        <f t="shared" si="18"/>
        <v>84135366.060000002</v>
      </c>
      <c r="I94" s="108">
        <f t="shared" si="18"/>
        <v>-3797331.9400000051</v>
      </c>
      <c r="J94" s="114">
        <f t="shared" ref="J94:J99" si="19">SUM(H94/D94*100)</f>
        <v>95.681547335213125</v>
      </c>
    </row>
    <row r="95" spans="1:15" ht="39.6" customHeight="1">
      <c r="A95" s="655"/>
      <c r="B95" s="658" t="s">
        <v>180</v>
      </c>
      <c r="C95" s="659"/>
      <c r="D95" s="111">
        <f>SUM(E95:G95)</f>
        <v>33304630</v>
      </c>
      <c r="E95" s="111">
        <v>33304630</v>
      </c>
      <c r="F95" s="111">
        <v>0</v>
      </c>
      <c r="G95" s="111">
        <v>0</v>
      </c>
      <c r="H95" s="111">
        <v>32773825.609999999</v>
      </c>
      <c r="I95" s="111">
        <f>SUM(H95-D95)</f>
        <v>-530804.3900000006</v>
      </c>
      <c r="J95" s="112">
        <f t="shared" si="19"/>
        <v>98.406214421238118</v>
      </c>
    </row>
    <row r="96" spans="1:15" ht="39.6" customHeight="1">
      <c r="A96" s="655"/>
      <c r="B96" s="658" t="s">
        <v>181</v>
      </c>
      <c r="C96" s="659"/>
      <c r="D96" s="111">
        <f>SUM(E96:G96)</f>
        <v>19202162</v>
      </c>
      <c r="E96" s="111">
        <v>19202162</v>
      </c>
      <c r="F96" s="111">
        <v>0</v>
      </c>
      <c r="G96" s="111">
        <v>0</v>
      </c>
      <c r="H96" s="111">
        <v>18378334.909999996</v>
      </c>
      <c r="I96" s="111">
        <f>SUM(H96-D96)</f>
        <v>-823827.09000000358</v>
      </c>
      <c r="J96" s="112">
        <f t="shared" si="19"/>
        <v>95.70971700999084</v>
      </c>
    </row>
    <row r="97" spans="1:16" ht="39.6" customHeight="1">
      <c r="A97" s="655"/>
      <c r="B97" s="658" t="s">
        <v>182</v>
      </c>
      <c r="C97" s="659"/>
      <c r="D97" s="111">
        <f>SUM(E97:G97)</f>
        <v>22690136</v>
      </c>
      <c r="E97" s="111">
        <v>22690136</v>
      </c>
      <c r="F97" s="111">
        <v>0</v>
      </c>
      <c r="G97" s="111">
        <v>0</v>
      </c>
      <c r="H97" s="111">
        <v>20583725.379999999</v>
      </c>
      <c r="I97" s="111">
        <f>SUM(H97-D97)</f>
        <v>-2106410.620000001</v>
      </c>
      <c r="J97" s="112">
        <f t="shared" si="19"/>
        <v>90.716624087224503</v>
      </c>
    </row>
    <row r="98" spans="1:16" ht="39.6" customHeight="1">
      <c r="A98" s="655"/>
      <c r="B98" s="658" t="s">
        <v>183</v>
      </c>
      <c r="C98" s="659"/>
      <c r="D98" s="111">
        <f>SUM(E98:G98)</f>
        <v>6696466</v>
      </c>
      <c r="E98" s="111">
        <v>6696466</v>
      </c>
      <c r="F98" s="111">
        <v>0</v>
      </c>
      <c r="G98" s="111">
        <v>0</v>
      </c>
      <c r="H98" s="111">
        <v>6641086.1200000001</v>
      </c>
      <c r="I98" s="111">
        <f>SUM(H98-D98)</f>
        <v>-55379.879999999888</v>
      </c>
      <c r="J98" s="112">
        <f t="shared" si="19"/>
        <v>99.172998414387521</v>
      </c>
    </row>
    <row r="99" spans="1:16" ht="36.6" customHeight="1">
      <c r="A99" s="655"/>
      <c r="B99" s="658" t="s">
        <v>184</v>
      </c>
      <c r="C99" s="659"/>
      <c r="D99" s="111">
        <f>SUM(E99:G99)</f>
        <v>6039304</v>
      </c>
      <c r="E99" s="111">
        <v>6039304</v>
      </c>
      <c r="F99" s="111">
        <v>0</v>
      </c>
      <c r="G99" s="111">
        <v>0</v>
      </c>
      <c r="H99" s="111">
        <v>5758394.04</v>
      </c>
      <c r="I99" s="111">
        <f>SUM(H99-D99)</f>
        <v>-280909.95999999996</v>
      </c>
      <c r="J99" s="112">
        <f t="shared" si="19"/>
        <v>95.348636862790812</v>
      </c>
    </row>
    <row r="100" spans="1:16" ht="14.4" customHeight="1">
      <c r="A100" s="121"/>
      <c r="B100" s="645"/>
      <c r="C100" s="645"/>
      <c r="D100" s="645"/>
      <c r="E100" s="645"/>
      <c r="F100" s="645"/>
      <c r="G100" s="645"/>
      <c r="H100" s="645"/>
      <c r="I100" s="645"/>
      <c r="J100" s="645"/>
    </row>
    <row r="101" spans="1:16" s="123" customFormat="1" ht="284.25" customHeight="1">
      <c r="A101" s="122" t="s">
        <v>75</v>
      </c>
      <c r="B101" s="646" t="s">
        <v>290</v>
      </c>
      <c r="C101" s="646"/>
      <c r="D101" s="646"/>
      <c r="E101" s="646"/>
      <c r="F101" s="646"/>
      <c r="G101" s="646"/>
      <c r="H101" s="646"/>
      <c r="I101" s="646"/>
      <c r="J101" s="646"/>
    </row>
    <row r="102" spans="1:16" ht="156" customHeight="1">
      <c r="A102" s="122" t="s">
        <v>249</v>
      </c>
      <c r="B102" s="646" t="s">
        <v>291</v>
      </c>
      <c r="C102" s="647"/>
      <c r="D102" s="647"/>
      <c r="E102" s="647"/>
      <c r="F102" s="647"/>
      <c r="G102" s="647"/>
      <c r="H102" s="647"/>
      <c r="I102" s="647"/>
      <c r="J102" s="647"/>
    </row>
    <row r="103" spans="1:16" ht="22.2" customHeight="1">
      <c r="A103" s="134"/>
      <c r="B103" s="135"/>
      <c r="C103" s="84"/>
      <c r="D103" s="84"/>
      <c r="F103" s="648"/>
      <c r="G103" s="649"/>
      <c r="H103" s="124"/>
      <c r="I103" s="650"/>
      <c r="J103" s="650"/>
    </row>
    <row r="104" spans="1:16">
      <c r="A104" s="633" t="s">
        <v>94</v>
      </c>
      <c r="B104" s="633"/>
      <c r="C104" s="633"/>
      <c r="D104" s="633"/>
      <c r="E104" s="104"/>
      <c r="F104" s="104"/>
      <c r="G104" s="104"/>
      <c r="H104" s="125"/>
      <c r="I104" s="651" t="s">
        <v>95</v>
      </c>
      <c r="J104" s="652"/>
    </row>
    <row r="105" spans="1:16">
      <c r="A105" s="633"/>
      <c r="B105" s="634"/>
      <c r="C105" s="633"/>
      <c r="D105" s="634"/>
      <c r="E105" s="126"/>
      <c r="F105" s="644" t="s">
        <v>96</v>
      </c>
      <c r="G105" s="644"/>
      <c r="H105" s="128"/>
      <c r="I105" s="653"/>
      <c r="J105" s="653"/>
    </row>
    <row r="106" spans="1:16">
      <c r="A106" s="633"/>
      <c r="B106" s="634"/>
      <c r="C106" s="633"/>
      <c r="D106" s="634"/>
      <c r="E106" s="104"/>
      <c r="F106" s="635"/>
      <c r="G106" s="636"/>
      <c r="H106" s="129"/>
      <c r="I106" s="637"/>
      <c r="J106" s="637"/>
    </row>
    <row r="107" spans="1:16">
      <c r="A107" s="633" t="s">
        <v>98</v>
      </c>
      <c r="B107" s="633"/>
      <c r="C107" s="633"/>
      <c r="D107" s="633"/>
      <c r="E107" s="130"/>
      <c r="F107" s="640"/>
      <c r="G107" s="641"/>
      <c r="H107" s="129"/>
      <c r="I107" s="642" t="s">
        <v>99</v>
      </c>
      <c r="J107" s="642"/>
    </row>
    <row r="108" spans="1:16">
      <c r="A108" s="643"/>
      <c r="B108" s="639"/>
      <c r="C108" s="643"/>
      <c r="D108" s="639"/>
      <c r="E108" s="104"/>
      <c r="F108" s="644" t="s">
        <v>96</v>
      </c>
      <c r="G108" s="644"/>
      <c r="H108" s="129"/>
      <c r="I108" s="637"/>
      <c r="J108" s="637"/>
    </row>
    <row r="109" spans="1:16">
      <c r="B109" s="104"/>
      <c r="C109" s="104"/>
      <c r="D109" s="104"/>
      <c r="E109" s="104"/>
      <c r="F109" s="104"/>
      <c r="G109" s="104"/>
      <c r="H109" s="125"/>
      <c r="I109" s="104"/>
      <c r="J109" s="104"/>
    </row>
    <row r="111" spans="1:16">
      <c r="O111" s="638"/>
      <c r="P111" s="638"/>
    </row>
    <row r="112" spans="1:16">
      <c r="O112" s="639"/>
      <c r="P112" s="639"/>
    </row>
    <row r="113" spans="15:16">
      <c r="O113" s="639"/>
      <c r="P113" s="639"/>
    </row>
  </sheetData>
  <mergeCells count="131">
    <mergeCell ref="A6:J6"/>
    <mergeCell ref="A8:J8"/>
    <mergeCell ref="A10:J10"/>
    <mergeCell ref="A12:J12"/>
    <mergeCell ref="A14:J14"/>
    <mergeCell ref="A17:D17"/>
    <mergeCell ref="I17:J17"/>
    <mergeCell ref="A18:C18"/>
    <mergeCell ref="D18:D19"/>
    <mergeCell ref="E18:G18"/>
    <mergeCell ref="H18:H19"/>
    <mergeCell ref="I18:J18"/>
    <mergeCell ref="B19:C19"/>
    <mergeCell ref="B20:C20"/>
    <mergeCell ref="B21:C21"/>
    <mergeCell ref="A22:A27"/>
    <mergeCell ref="B22:C22"/>
    <mergeCell ref="B23:C23"/>
    <mergeCell ref="B24:C24"/>
    <mergeCell ref="B25:C25"/>
    <mergeCell ref="B26:C26"/>
    <mergeCell ref="B27:C27"/>
    <mergeCell ref="A28:A33"/>
    <mergeCell ref="B28:C28"/>
    <mergeCell ref="B29:C29"/>
    <mergeCell ref="B30:C30"/>
    <mergeCell ref="B31:C31"/>
    <mergeCell ref="B32:C32"/>
    <mergeCell ref="B33:C33"/>
    <mergeCell ref="A34:A39"/>
    <mergeCell ref="B34:C34"/>
    <mergeCell ref="B35:C35"/>
    <mergeCell ref="B36:C36"/>
    <mergeCell ref="B37:C37"/>
    <mergeCell ref="B38:C38"/>
    <mergeCell ref="B39:C39"/>
    <mergeCell ref="A40:A45"/>
    <mergeCell ref="B40:C40"/>
    <mergeCell ref="B41:C41"/>
    <mergeCell ref="B42:C42"/>
    <mergeCell ref="B43:C43"/>
    <mergeCell ref="B44:C44"/>
    <mergeCell ref="B45:C45"/>
    <mergeCell ref="A46:A51"/>
    <mergeCell ref="B46:C46"/>
    <mergeCell ref="B47:C47"/>
    <mergeCell ref="B48:C48"/>
    <mergeCell ref="B49:C49"/>
    <mergeCell ref="B50:C50"/>
    <mergeCell ref="B51:C51"/>
    <mergeCell ref="A52:A57"/>
    <mergeCell ref="B52:C52"/>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 ref="A70:A75"/>
    <mergeCell ref="B70:C70"/>
    <mergeCell ref="B71:C71"/>
    <mergeCell ref="B72:C72"/>
    <mergeCell ref="B73:C73"/>
    <mergeCell ref="B74:C74"/>
    <mergeCell ref="B75:C75"/>
    <mergeCell ref="A76:A81"/>
    <mergeCell ref="B76:C76"/>
    <mergeCell ref="B77:C77"/>
    <mergeCell ref="B78:C78"/>
    <mergeCell ref="B79:C79"/>
    <mergeCell ref="B80:C80"/>
    <mergeCell ref="B81:C81"/>
    <mergeCell ref="A82:A87"/>
    <mergeCell ref="B82:C82"/>
    <mergeCell ref="B83:C83"/>
    <mergeCell ref="B84:C84"/>
    <mergeCell ref="B85:C85"/>
    <mergeCell ref="B86:C86"/>
    <mergeCell ref="B87:C87"/>
    <mergeCell ref="A88:A93"/>
    <mergeCell ref="B88:C88"/>
    <mergeCell ref="B89:C89"/>
    <mergeCell ref="B90:C90"/>
    <mergeCell ref="B91:C91"/>
    <mergeCell ref="B92:C92"/>
    <mergeCell ref="B93:C93"/>
    <mergeCell ref="A94:A99"/>
    <mergeCell ref="B94:C94"/>
    <mergeCell ref="B95:C95"/>
    <mergeCell ref="B96:C96"/>
    <mergeCell ref="B97:C97"/>
    <mergeCell ref="B98:C98"/>
    <mergeCell ref="B99:C99"/>
    <mergeCell ref="B100:J100"/>
    <mergeCell ref="B101:J101"/>
    <mergeCell ref="B102:J102"/>
    <mergeCell ref="F103:G103"/>
    <mergeCell ref="I103:J103"/>
    <mergeCell ref="A104:D104"/>
    <mergeCell ref="I104:J104"/>
    <mergeCell ref="A105:B105"/>
    <mergeCell ref="C105:D105"/>
    <mergeCell ref="F105:G105"/>
    <mergeCell ref="I105:J105"/>
    <mergeCell ref="A106:B106"/>
    <mergeCell ref="C106:D106"/>
    <mergeCell ref="F106:G106"/>
    <mergeCell ref="I106:J106"/>
    <mergeCell ref="O111:P111"/>
    <mergeCell ref="O112:P112"/>
    <mergeCell ref="O113:P113"/>
    <mergeCell ref="A107:D107"/>
    <mergeCell ref="F107:G107"/>
    <mergeCell ref="I107:J107"/>
    <mergeCell ref="A108:B108"/>
    <mergeCell ref="C108:D108"/>
    <mergeCell ref="F108:G108"/>
    <mergeCell ref="I108:J108"/>
  </mergeCells>
  <printOptions horizontalCentered="1"/>
  <pageMargins left="0.70866141732283472" right="0.51181102362204722" top="0.55118110236220474" bottom="0.35433070866141736" header="0.31496062992125984" footer="0"/>
  <pageSetup paperSize="9" scale="28" firstPageNumber="9" fitToHeight="0" orientation="portrait" useFirstPageNumber="1" r:id="rId1"/>
  <headerFooter>
    <oddHeader>&amp;C&amp;P</oddHeader>
  </headerFooter>
  <rowBreaks count="1" manualBreakCount="1">
    <brk id="57"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121C-6A4A-4261-8576-71A9C98BB713}">
  <dimension ref="A1:O55"/>
  <sheetViews>
    <sheetView view="pageBreakPreview" zoomScale="89" zoomScaleNormal="100" zoomScaleSheetLayoutView="89" workbookViewId="0">
      <selection activeCell="A44" sqref="A44:F44"/>
    </sheetView>
  </sheetViews>
  <sheetFormatPr defaultColWidth="9.109375" defaultRowHeight="15.6"/>
  <cols>
    <col min="1" max="1" width="12.44140625" style="90" customWidth="1"/>
    <col min="2" max="2" width="10.44140625" style="90" customWidth="1"/>
    <col min="3" max="3" width="43.88671875" style="90" customWidth="1"/>
    <col min="4" max="4" width="17.6640625" style="90" customWidth="1"/>
    <col min="5" max="5" width="15.88671875" style="90" customWidth="1"/>
    <col min="6" max="6" width="17.109375" style="90" customWidth="1"/>
    <col min="7" max="7" width="16" style="90" customWidth="1"/>
    <col min="8" max="8" width="16.44140625" style="90" customWidth="1"/>
    <col min="9" max="9" width="16.88671875" style="90" customWidth="1"/>
    <col min="10" max="10" width="17" style="90" customWidth="1"/>
    <col min="11" max="11" width="28.6640625" style="90" customWidth="1"/>
    <col min="12" max="12" width="24.5546875" style="90" customWidth="1"/>
    <col min="13" max="13" width="16.5546875" style="90" customWidth="1"/>
    <col min="14" max="14" width="11.5546875" style="90" customWidth="1"/>
    <col min="15" max="16384" width="9.109375" style="90"/>
  </cols>
  <sheetData>
    <row r="1" spans="1:10" ht="72.599999999999994" customHeight="1">
      <c r="A1" s="8"/>
      <c r="B1" s="8"/>
      <c r="C1" s="8"/>
      <c r="D1" s="8"/>
      <c r="H1" s="721" t="s">
        <v>292</v>
      </c>
      <c r="I1" s="721"/>
      <c r="J1" s="721"/>
    </row>
    <row r="2" spans="1:10">
      <c r="A2" s="8"/>
      <c r="B2" s="8"/>
      <c r="C2" s="8"/>
      <c r="D2" s="8"/>
      <c r="H2" s="9"/>
      <c r="I2" s="9"/>
      <c r="J2" s="9"/>
    </row>
    <row r="3" spans="1:10" s="238" customFormat="1">
      <c r="A3" s="722"/>
      <c r="B3" s="723"/>
      <c r="C3" s="723"/>
      <c r="D3" s="723"/>
      <c r="E3" s="723"/>
      <c r="F3" s="723"/>
      <c r="G3" s="723"/>
      <c r="H3" s="723"/>
      <c r="I3" s="723"/>
      <c r="J3" s="723"/>
    </row>
    <row r="4" spans="1:10" s="238" customFormat="1">
      <c r="A4" s="236"/>
      <c r="B4" s="237"/>
      <c r="C4" s="724" t="s">
        <v>0</v>
      </c>
      <c r="D4" s="724"/>
      <c r="E4" s="724"/>
      <c r="F4" s="724"/>
      <c r="G4" s="724"/>
      <c r="H4" s="724"/>
      <c r="I4" s="237"/>
      <c r="J4" s="237"/>
    </row>
    <row r="5" spans="1:10" s="238" customFormat="1">
      <c r="A5" s="95"/>
      <c r="B5" s="239"/>
      <c r="C5" s="239"/>
      <c r="D5" s="239"/>
      <c r="E5" s="239"/>
      <c r="F5" s="239"/>
      <c r="G5" s="239"/>
      <c r="H5" s="239"/>
      <c r="I5" s="239"/>
      <c r="J5" s="239"/>
    </row>
    <row r="6" spans="1:10" ht="17.399999999999999" customHeight="1">
      <c r="A6" s="725" t="s">
        <v>293</v>
      </c>
      <c r="B6" s="725"/>
      <c r="C6" s="725"/>
      <c r="D6" s="725"/>
      <c r="E6" s="725"/>
      <c r="F6" s="725"/>
      <c r="G6" s="725"/>
      <c r="H6" s="725"/>
      <c r="I6" s="725"/>
      <c r="J6" s="725"/>
    </row>
    <row r="7" spans="1:10">
      <c r="A7" s="507" t="s">
        <v>294</v>
      </c>
      <c r="B7" s="507"/>
      <c r="C7" s="507"/>
      <c r="D7" s="507"/>
      <c r="E7" s="507"/>
      <c r="F7" s="507"/>
      <c r="G7" s="507"/>
      <c r="H7" s="507"/>
      <c r="I7" s="507"/>
      <c r="J7" s="507"/>
    </row>
    <row r="8" spans="1:10">
      <c r="A8" s="507"/>
      <c r="B8" s="507"/>
      <c r="C8" s="507"/>
      <c r="D8" s="507"/>
      <c r="E8" s="507"/>
      <c r="F8" s="507"/>
      <c r="G8" s="507"/>
      <c r="H8" s="507"/>
      <c r="I8" s="507"/>
      <c r="J8" s="507"/>
    </row>
    <row r="9" spans="1:10">
      <c r="A9" s="507" t="s">
        <v>21</v>
      </c>
      <c r="B9" s="507"/>
      <c r="C9" s="507"/>
      <c r="D9" s="507"/>
      <c r="E9" s="507"/>
      <c r="F9" s="507"/>
      <c r="G9" s="507"/>
      <c r="H9" s="507"/>
      <c r="I9" s="507"/>
      <c r="J9" s="507"/>
    </row>
    <row r="10" spans="1:10">
      <c r="A10" s="44"/>
      <c r="B10" s="44"/>
      <c r="C10" s="44"/>
      <c r="E10" s="46"/>
      <c r="F10" s="46"/>
      <c r="G10" s="44"/>
      <c r="H10" s="44"/>
      <c r="I10" s="44"/>
      <c r="J10" s="44"/>
    </row>
    <row r="11" spans="1:10">
      <c r="A11" s="507" t="s">
        <v>4</v>
      </c>
      <c r="B11" s="507"/>
      <c r="C11" s="507"/>
      <c r="D11" s="507"/>
      <c r="E11" s="507"/>
      <c r="F11" s="507"/>
      <c r="G11" s="507"/>
      <c r="H11" s="507"/>
      <c r="I11" s="507"/>
      <c r="J11" s="507"/>
    </row>
    <row r="12" spans="1:10">
      <c r="A12" s="44"/>
      <c r="B12" s="44"/>
      <c r="C12" s="44"/>
      <c r="D12" s="44"/>
      <c r="E12" s="44"/>
      <c r="F12" s="44"/>
      <c r="G12" s="44"/>
      <c r="H12" s="44"/>
      <c r="I12" s="44"/>
      <c r="J12" s="44"/>
    </row>
    <row r="13" spans="1:10">
      <c r="A13" s="509" t="s">
        <v>159</v>
      </c>
      <c r="B13" s="509"/>
      <c r="C13" s="509"/>
      <c r="D13" s="509"/>
      <c r="G13" s="44"/>
      <c r="H13" s="44"/>
      <c r="I13" s="44"/>
      <c r="J13" s="44"/>
    </row>
    <row r="14" spans="1:10">
      <c r="A14" s="149"/>
      <c r="B14" s="149"/>
      <c r="C14" s="149"/>
      <c r="D14" s="149"/>
      <c r="G14" s="44"/>
      <c r="H14" s="44"/>
      <c r="I14" s="44"/>
      <c r="J14" s="44"/>
    </row>
    <row r="15" spans="1:10">
      <c r="A15" s="90" t="s">
        <v>295</v>
      </c>
      <c r="E15" s="718"/>
      <c r="F15" s="719"/>
      <c r="G15" s="43"/>
      <c r="I15" s="240"/>
      <c r="J15" s="240" t="s">
        <v>296</v>
      </c>
    </row>
    <row r="16" spans="1:10" ht="18.75" customHeight="1">
      <c r="A16" s="696" t="s">
        <v>297</v>
      </c>
      <c r="B16" s="696"/>
      <c r="C16" s="696"/>
      <c r="D16" s="710" t="s">
        <v>298</v>
      </c>
      <c r="E16" s="710" t="s">
        <v>299</v>
      </c>
      <c r="F16" s="710" t="s">
        <v>300</v>
      </c>
      <c r="G16" s="710" t="s">
        <v>301</v>
      </c>
      <c r="H16" s="696" t="s">
        <v>302</v>
      </c>
      <c r="I16" s="720" t="s">
        <v>163</v>
      </c>
      <c r="J16" s="720"/>
    </row>
    <row r="17" spans="1:15" ht="162.6" customHeight="1">
      <c r="A17" s="696"/>
      <c r="B17" s="696"/>
      <c r="C17" s="696"/>
      <c r="D17" s="710"/>
      <c r="E17" s="710"/>
      <c r="F17" s="710"/>
      <c r="G17" s="710"/>
      <c r="H17" s="696"/>
      <c r="I17" s="241" t="s">
        <v>84</v>
      </c>
      <c r="J17" s="241" t="s">
        <v>85</v>
      </c>
    </row>
    <row r="18" spans="1:15" s="243" customFormat="1">
      <c r="A18" s="709">
        <v>1</v>
      </c>
      <c r="B18" s="709"/>
      <c r="C18" s="709"/>
      <c r="D18" s="242">
        <v>2</v>
      </c>
      <c r="E18" s="242">
        <v>3</v>
      </c>
      <c r="F18" s="242">
        <v>4</v>
      </c>
      <c r="G18" s="242">
        <v>5</v>
      </c>
      <c r="H18" s="242">
        <v>6</v>
      </c>
      <c r="I18" s="242">
        <v>7</v>
      </c>
      <c r="J18" s="242">
        <v>8</v>
      </c>
      <c r="L18" s="244"/>
    </row>
    <row r="19" spans="1:15">
      <c r="A19" s="681" t="s">
        <v>303</v>
      </c>
      <c r="B19" s="681"/>
      <c r="C19" s="245" t="s">
        <v>304</v>
      </c>
      <c r="D19" s="246">
        <v>548326305.49000001</v>
      </c>
      <c r="E19" s="246">
        <v>0</v>
      </c>
      <c r="F19" s="246">
        <v>277780269.49000001</v>
      </c>
      <c r="G19" s="246">
        <v>0</v>
      </c>
      <c r="H19" s="247">
        <f>+D19+E19+F19+G19</f>
        <v>826106574.98000002</v>
      </c>
      <c r="I19" s="246">
        <v>59097000</v>
      </c>
      <c r="J19" s="246">
        <f>+H19-I19</f>
        <v>767009574.98000002</v>
      </c>
    </row>
    <row r="20" spans="1:15">
      <c r="A20" s="681"/>
      <c r="B20" s="681"/>
      <c r="C20" s="245" t="s">
        <v>305</v>
      </c>
      <c r="D20" s="246">
        <f>+D19</f>
        <v>548326305.49000001</v>
      </c>
      <c r="E20" s="246">
        <v>0</v>
      </c>
      <c r="F20" s="246">
        <v>0</v>
      </c>
      <c r="G20" s="246">
        <v>0</v>
      </c>
      <c r="H20" s="247">
        <f>+D20+E20+F20+G20</f>
        <v>548326305.49000001</v>
      </c>
      <c r="I20" s="246">
        <v>59097000</v>
      </c>
      <c r="J20" s="246">
        <f>+H20-I20</f>
        <v>489229305.49000001</v>
      </c>
      <c r="L20" s="671"/>
      <c r="M20" s="685"/>
      <c r="N20" s="685"/>
      <c r="O20" s="685"/>
    </row>
    <row r="21" spans="1:15" ht="15.75" customHeight="1">
      <c r="A21" s="681" t="s">
        <v>306</v>
      </c>
      <c r="B21" s="681"/>
      <c r="C21" s="245" t="s">
        <v>305</v>
      </c>
      <c r="D21" s="246">
        <f>+D20</f>
        <v>548326305.49000001</v>
      </c>
      <c r="E21" s="246">
        <v>0</v>
      </c>
      <c r="F21" s="246">
        <v>0</v>
      </c>
      <c r="G21" s="246">
        <v>0</v>
      </c>
      <c r="H21" s="247">
        <f>+D21+E21+F21+G21</f>
        <v>548326305.49000001</v>
      </c>
      <c r="I21" s="246">
        <v>59097000</v>
      </c>
      <c r="J21" s="246">
        <f>+H21-I21</f>
        <v>489229305.49000001</v>
      </c>
      <c r="K21" s="248"/>
    </row>
    <row r="22" spans="1:15">
      <c r="A22" s="681"/>
      <c r="B22" s="681"/>
      <c r="C22" s="245" t="s">
        <v>307</v>
      </c>
      <c r="D22" s="246">
        <v>0</v>
      </c>
      <c r="E22" s="246">
        <v>0</v>
      </c>
      <c r="F22" s="246">
        <v>277780269.49000001</v>
      </c>
      <c r="G22" s="246">
        <v>0</v>
      </c>
      <c r="H22" s="247">
        <f>+D22+E22+F22+G22</f>
        <v>277780269.49000001</v>
      </c>
      <c r="I22" s="246">
        <v>0</v>
      </c>
      <c r="J22" s="246">
        <f>+H22-I22</f>
        <v>277780269.49000001</v>
      </c>
      <c r="K22" s="248"/>
      <c r="L22" s="248"/>
    </row>
    <row r="23" spans="1:15" ht="15.6" customHeight="1">
      <c r="A23" s="703" t="s">
        <v>308</v>
      </c>
      <c r="B23" s="703"/>
      <c r="C23" s="703"/>
      <c r="D23" s="703"/>
      <c r="E23" s="703"/>
      <c r="F23" s="703"/>
      <c r="G23" s="703"/>
      <c r="H23" s="703"/>
      <c r="I23" s="703"/>
      <c r="J23" s="703"/>
    </row>
    <row r="24" spans="1:15" ht="15.75" customHeight="1">
      <c r="A24" s="249"/>
      <c r="B24" s="250"/>
      <c r="C24" s="250"/>
      <c r="D24" s="250"/>
      <c r="E24" s="250"/>
      <c r="F24" s="250"/>
      <c r="G24" s="251"/>
      <c r="H24" s="250"/>
      <c r="I24" s="250"/>
      <c r="J24" s="250"/>
    </row>
    <row r="25" spans="1:15">
      <c r="A25" s="90" t="s">
        <v>309</v>
      </c>
      <c r="B25" s="252"/>
      <c r="C25" s="253"/>
      <c r="D25" s="254"/>
      <c r="E25" s="255"/>
      <c r="F25" s="255"/>
      <c r="G25" s="255"/>
      <c r="J25" s="240" t="s">
        <v>296</v>
      </c>
      <c r="K25" s="256"/>
      <c r="L25" s="248"/>
    </row>
    <row r="26" spans="1:15" ht="47.4" customHeight="1">
      <c r="A26" s="690" t="s">
        <v>310</v>
      </c>
      <c r="B26" s="691"/>
      <c r="C26" s="692"/>
      <c r="D26" s="711" t="s">
        <v>311</v>
      </c>
      <c r="E26" s="714" t="s">
        <v>163</v>
      </c>
      <c r="F26" s="715"/>
      <c r="G26" s="706" t="s">
        <v>312</v>
      </c>
      <c r="H26" s="704" t="s">
        <v>313</v>
      </c>
      <c r="I26" s="705"/>
      <c r="J26" s="706" t="s">
        <v>314</v>
      </c>
    </row>
    <row r="27" spans="1:15" ht="35.1" customHeight="1">
      <c r="A27" s="702" t="s">
        <v>315</v>
      </c>
      <c r="B27" s="702"/>
      <c r="C27" s="702"/>
      <c r="D27" s="712"/>
      <c r="E27" s="707" t="s">
        <v>316</v>
      </c>
      <c r="F27" s="707" t="s">
        <v>317</v>
      </c>
      <c r="G27" s="706"/>
      <c r="H27" s="702" t="s">
        <v>316</v>
      </c>
      <c r="I27" s="702" t="s">
        <v>317</v>
      </c>
      <c r="J27" s="706"/>
    </row>
    <row r="28" spans="1:15" ht="15.6" customHeight="1">
      <c r="A28" s="258" t="s">
        <v>27</v>
      </c>
      <c r="B28" s="716" t="s">
        <v>114</v>
      </c>
      <c r="C28" s="717"/>
      <c r="D28" s="713"/>
      <c r="E28" s="708"/>
      <c r="F28" s="708"/>
      <c r="G28" s="706"/>
      <c r="H28" s="702"/>
      <c r="I28" s="702"/>
      <c r="J28" s="706"/>
      <c r="K28" s="256"/>
      <c r="L28" s="256"/>
    </row>
    <row r="29" spans="1:15">
      <c r="A29" s="259">
        <v>1</v>
      </c>
      <c r="B29" s="701">
        <v>2</v>
      </c>
      <c r="C29" s="701"/>
      <c r="D29" s="259">
        <v>3</v>
      </c>
      <c r="E29" s="259">
        <v>4</v>
      </c>
      <c r="F29" s="259">
        <v>5</v>
      </c>
      <c r="G29" s="259">
        <v>6</v>
      </c>
      <c r="H29" s="259">
        <v>7</v>
      </c>
      <c r="I29" s="259">
        <v>8</v>
      </c>
      <c r="J29" s="259">
        <v>9</v>
      </c>
      <c r="K29" s="256"/>
      <c r="L29" s="256"/>
    </row>
    <row r="30" spans="1:15" ht="33.6" customHeight="1">
      <c r="A30" s="260" t="s">
        <v>38</v>
      </c>
      <c r="B30" s="676" t="s">
        <v>65</v>
      </c>
      <c r="C30" s="677"/>
      <c r="D30" s="261">
        <f>+E30+F30</f>
        <v>0</v>
      </c>
      <c r="E30" s="261">
        <v>0</v>
      </c>
      <c r="F30" s="261">
        <v>0</v>
      </c>
      <c r="G30" s="261">
        <v>0</v>
      </c>
      <c r="H30" s="261">
        <v>0</v>
      </c>
      <c r="I30" s="261">
        <v>0</v>
      </c>
      <c r="J30" s="261">
        <f>+D30-G30</f>
        <v>0</v>
      </c>
      <c r="K30" s="256"/>
      <c r="L30" s="256"/>
    </row>
    <row r="31" spans="1:15" ht="45.6" customHeight="1">
      <c r="A31" s="260" t="s">
        <v>44</v>
      </c>
      <c r="B31" s="676" t="s">
        <v>318</v>
      </c>
      <c r="C31" s="677"/>
      <c r="D31" s="261">
        <f>+E31+F31</f>
        <v>0</v>
      </c>
      <c r="E31" s="261">
        <v>0</v>
      </c>
      <c r="F31" s="261">
        <v>0</v>
      </c>
      <c r="G31" s="261">
        <v>0</v>
      </c>
      <c r="H31" s="261">
        <v>0</v>
      </c>
      <c r="I31" s="261">
        <v>0</v>
      </c>
      <c r="J31" s="261">
        <f>+D31-G31</f>
        <v>0</v>
      </c>
      <c r="K31" s="256"/>
      <c r="L31" s="256"/>
    </row>
    <row r="32" spans="1:15" s="262" customFormat="1" ht="37.200000000000003" customHeight="1">
      <c r="A32" s="260" t="s">
        <v>46</v>
      </c>
      <c r="B32" s="699" t="s">
        <v>319</v>
      </c>
      <c r="C32" s="700"/>
      <c r="D32" s="261">
        <f>+E32+F32</f>
        <v>0</v>
      </c>
      <c r="E32" s="261">
        <v>0</v>
      </c>
      <c r="F32" s="261">
        <v>0</v>
      </c>
      <c r="G32" s="261">
        <v>0</v>
      </c>
      <c r="H32" s="261">
        <v>0</v>
      </c>
      <c r="I32" s="261">
        <v>0</v>
      </c>
      <c r="J32" s="261">
        <f>+D32-G32</f>
        <v>0</v>
      </c>
      <c r="K32" s="256"/>
      <c r="L32" s="256"/>
    </row>
    <row r="33" spans="1:12" ht="33" customHeight="1">
      <c r="A33" s="263" t="s">
        <v>72</v>
      </c>
      <c r="B33" s="676" t="s">
        <v>73</v>
      </c>
      <c r="C33" s="677"/>
      <c r="D33" s="261">
        <f>+E33+F33</f>
        <v>0</v>
      </c>
      <c r="E33" s="261">
        <v>0</v>
      </c>
      <c r="F33" s="261">
        <v>0</v>
      </c>
      <c r="G33" s="261">
        <f>+H33+I33</f>
        <v>0</v>
      </c>
      <c r="H33" s="261">
        <v>0</v>
      </c>
      <c r="I33" s="261">
        <v>0</v>
      </c>
      <c r="J33" s="261">
        <f>+D33-G33</f>
        <v>0</v>
      </c>
      <c r="K33" s="256"/>
      <c r="L33" s="256"/>
    </row>
    <row r="34" spans="1:12" ht="15.6" customHeight="1">
      <c r="A34" s="686" t="s">
        <v>320</v>
      </c>
      <c r="B34" s="687"/>
      <c r="C34" s="688"/>
      <c r="D34" s="264">
        <f>+E34+F34</f>
        <v>0</v>
      </c>
      <c r="E34" s="247">
        <f>+SUM(E30:E33)</f>
        <v>0</v>
      </c>
      <c r="F34" s="247">
        <f>+F30+F31+F32+F33</f>
        <v>0</v>
      </c>
      <c r="G34" s="247">
        <f>+G30+G31+G32+G33</f>
        <v>0</v>
      </c>
      <c r="H34" s="247">
        <f>+H30+H31+H32+H33</f>
        <v>0</v>
      </c>
      <c r="I34" s="247">
        <f>+I30+I31+I32+I33</f>
        <v>0</v>
      </c>
      <c r="J34" s="247">
        <f>+J30+J31+J32+J33</f>
        <v>0</v>
      </c>
      <c r="K34" s="256"/>
      <c r="L34" s="256"/>
    </row>
    <row r="35" spans="1:12">
      <c r="A35" s="689" t="s">
        <v>321</v>
      </c>
      <c r="B35" s="689"/>
      <c r="C35" s="689"/>
      <c r="D35" s="689"/>
      <c r="E35" s="689"/>
      <c r="F35" s="689"/>
      <c r="G35" s="689"/>
      <c r="H35" s="689"/>
      <c r="I35" s="689"/>
      <c r="J35" s="689"/>
      <c r="L35" s="248"/>
    </row>
    <row r="36" spans="1:12">
      <c r="A36" s="265"/>
      <c r="B36" s="266"/>
      <c r="C36" s="266"/>
      <c r="D36" s="266"/>
      <c r="E36" s="266"/>
      <c r="F36" s="266"/>
      <c r="G36" s="266"/>
      <c r="H36" s="266"/>
      <c r="I36" s="266"/>
      <c r="J36" s="266"/>
      <c r="L36" s="248"/>
    </row>
    <row r="37" spans="1:12">
      <c r="A37" s="265"/>
      <c r="B37" s="266"/>
      <c r="C37" s="266"/>
      <c r="D37" s="266"/>
      <c r="E37" s="266"/>
      <c r="F37" s="266"/>
      <c r="G37" s="267"/>
      <c r="H37" s="266"/>
      <c r="I37" s="266"/>
      <c r="J37" s="266"/>
      <c r="L37" s="248"/>
    </row>
    <row r="38" spans="1:12">
      <c r="A38" s="90" t="s">
        <v>322</v>
      </c>
      <c r="F38" s="240" t="s">
        <v>296</v>
      </c>
    </row>
    <row r="39" spans="1:12" ht="15.6" customHeight="1">
      <c r="A39" s="690" t="s">
        <v>323</v>
      </c>
      <c r="B39" s="691"/>
      <c r="C39" s="692"/>
      <c r="D39" s="696" t="s">
        <v>324</v>
      </c>
      <c r="E39" s="697" t="s">
        <v>163</v>
      </c>
      <c r="F39" s="698"/>
    </row>
    <row r="40" spans="1:12" ht="31.2">
      <c r="A40" s="693"/>
      <c r="B40" s="694"/>
      <c r="C40" s="695"/>
      <c r="D40" s="696"/>
      <c r="E40" s="257" t="s">
        <v>84</v>
      </c>
      <c r="F40" s="257" t="s">
        <v>85</v>
      </c>
    </row>
    <row r="41" spans="1:12">
      <c r="A41" s="678">
        <v>1</v>
      </c>
      <c r="B41" s="679"/>
      <c r="C41" s="680"/>
      <c r="D41" s="242">
        <v>2</v>
      </c>
      <c r="E41" s="242">
        <v>3</v>
      </c>
      <c r="F41" s="242">
        <v>4</v>
      </c>
    </row>
    <row r="42" spans="1:12" ht="31.35" customHeight="1">
      <c r="A42" s="681" t="s">
        <v>325</v>
      </c>
      <c r="B42" s="681"/>
      <c r="C42" s="681"/>
      <c r="D42" s="268">
        <f>+E42+F42</f>
        <v>548326305.49000001</v>
      </c>
      <c r="E42" s="268">
        <f>+I21-H34</f>
        <v>59097000</v>
      </c>
      <c r="F42" s="268">
        <f>+J21-I34</f>
        <v>489229305.49000001</v>
      </c>
      <c r="H42" s="248"/>
      <c r="I42" s="248"/>
    </row>
    <row r="43" spans="1:12" ht="15.6" customHeight="1">
      <c r="A43" s="682" t="s">
        <v>608</v>
      </c>
      <c r="B43" s="682"/>
      <c r="C43" s="682"/>
      <c r="D43" s="682"/>
      <c r="E43" s="682"/>
      <c r="F43" s="682"/>
      <c r="H43" s="248"/>
    </row>
    <row r="44" spans="1:12">
      <c r="A44" s="683"/>
      <c r="B44" s="683"/>
      <c r="C44" s="683"/>
      <c r="D44" s="683"/>
      <c r="E44" s="683"/>
      <c r="F44" s="683"/>
      <c r="H44" s="248"/>
    </row>
    <row r="45" spans="1:12">
      <c r="A45" s="269"/>
      <c r="B45" s="269"/>
      <c r="C45" s="269"/>
      <c r="D45" s="269"/>
      <c r="E45" s="269"/>
      <c r="F45" s="269"/>
      <c r="H45" s="248"/>
    </row>
    <row r="46" spans="1:12">
      <c r="A46" s="684" t="s">
        <v>94</v>
      </c>
      <c r="B46" s="684"/>
      <c r="C46" s="684"/>
      <c r="D46" s="270"/>
      <c r="E46" s="270"/>
      <c r="F46" s="270"/>
      <c r="H46" s="248"/>
      <c r="I46" s="90" t="s">
        <v>95</v>
      </c>
    </row>
    <row r="47" spans="1:12">
      <c r="A47" s="271"/>
      <c r="B47" s="271"/>
      <c r="C47" s="271"/>
      <c r="D47" s="272"/>
      <c r="E47" s="239"/>
      <c r="F47" s="273" t="s">
        <v>96</v>
      </c>
      <c r="G47" s="239"/>
      <c r="H47" s="248"/>
    </row>
    <row r="48" spans="1:12">
      <c r="A48" s="671"/>
      <c r="B48" s="685"/>
      <c r="C48" s="685"/>
      <c r="D48" s="685"/>
      <c r="E48" s="685"/>
      <c r="F48" s="239"/>
      <c r="G48" s="239"/>
      <c r="H48" s="248"/>
    </row>
    <row r="49" spans="1:12">
      <c r="A49" s="674" t="s">
        <v>98</v>
      </c>
      <c r="B49" s="674"/>
      <c r="C49" s="674"/>
      <c r="D49" s="274"/>
      <c r="E49" s="275"/>
      <c r="F49" s="275"/>
      <c r="G49" s="276"/>
      <c r="H49" s="277"/>
      <c r="I49" s="277" t="s">
        <v>99</v>
      </c>
      <c r="J49" s="278"/>
      <c r="L49" s="248"/>
    </row>
    <row r="50" spans="1:12">
      <c r="A50" s="279"/>
      <c r="B50" s="279"/>
      <c r="C50" s="280"/>
      <c r="F50" s="90" t="s">
        <v>96</v>
      </c>
      <c r="H50" s="277"/>
      <c r="I50" s="675"/>
      <c r="J50" s="675"/>
    </row>
    <row r="51" spans="1:12">
      <c r="E51" s="275"/>
      <c r="F51" s="275"/>
      <c r="G51" s="276"/>
      <c r="H51" s="248"/>
      <c r="L51" s="281"/>
    </row>
    <row r="52" spans="1:12">
      <c r="A52" s="71"/>
      <c r="H52" s="248"/>
      <c r="L52" s="248"/>
    </row>
    <row r="53" spans="1:12">
      <c r="L53" s="248"/>
    </row>
    <row r="54" spans="1:12">
      <c r="H54" s="281"/>
    </row>
    <row r="55" spans="1:12">
      <c r="C55" s="262"/>
    </row>
  </sheetData>
  <mergeCells count="52">
    <mergeCell ref="A8:J8"/>
    <mergeCell ref="H1:J1"/>
    <mergeCell ref="A3:J3"/>
    <mergeCell ref="C4:H4"/>
    <mergeCell ref="A6:J6"/>
    <mergeCell ref="A7:J7"/>
    <mergeCell ref="A9:J9"/>
    <mergeCell ref="A11:J11"/>
    <mergeCell ref="A13:D13"/>
    <mergeCell ref="E15:F15"/>
    <mergeCell ref="E16:E17"/>
    <mergeCell ref="G16:G17"/>
    <mergeCell ref="H16:H17"/>
    <mergeCell ref="I16:J16"/>
    <mergeCell ref="F16:F17"/>
    <mergeCell ref="A18:C18"/>
    <mergeCell ref="A16:C17"/>
    <mergeCell ref="D16:D17"/>
    <mergeCell ref="E27:E28"/>
    <mergeCell ref="D26:D28"/>
    <mergeCell ref="E26:F26"/>
    <mergeCell ref="B28:C28"/>
    <mergeCell ref="L20:O20"/>
    <mergeCell ref="A23:J23"/>
    <mergeCell ref="H26:I26"/>
    <mergeCell ref="J26:J28"/>
    <mergeCell ref="H27:H28"/>
    <mergeCell ref="F27:F28"/>
    <mergeCell ref="A26:C26"/>
    <mergeCell ref="G26:G28"/>
    <mergeCell ref="A21:B22"/>
    <mergeCell ref="I27:I28"/>
    <mergeCell ref="A19:B20"/>
    <mergeCell ref="B32:C32"/>
    <mergeCell ref="B29:C29"/>
    <mergeCell ref="B30:C30"/>
    <mergeCell ref="B31:C31"/>
    <mergeCell ref="A27:C27"/>
    <mergeCell ref="A49:C49"/>
    <mergeCell ref="I50:J50"/>
    <mergeCell ref="B33:C33"/>
    <mergeCell ref="A41:C41"/>
    <mergeCell ref="A42:C42"/>
    <mergeCell ref="A43:F43"/>
    <mergeCell ref="A44:F44"/>
    <mergeCell ref="A46:C46"/>
    <mergeCell ref="A48:E48"/>
    <mergeCell ref="A34:C34"/>
    <mergeCell ref="A35:J35"/>
    <mergeCell ref="A39:C40"/>
    <mergeCell ref="D39:D40"/>
    <mergeCell ref="E39:F39"/>
  </mergeCells>
  <pageMargins left="0.9055118110236221" right="0.39370078740157483" top="0.74803149606299213" bottom="0.27559055118110237" header="0.31496062992125984" footer="0.31496062992125984"/>
  <pageSetup paperSize="9" scale="44" firstPageNumber="11"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BFF-8FA4-43A9-86BE-DDBCCE3E5971}">
  <sheetPr>
    <pageSetUpPr fitToPage="1"/>
  </sheetPr>
  <dimension ref="A1:O377"/>
  <sheetViews>
    <sheetView showZeros="0" view="pageBreakPreview" topLeftCell="A21" zoomScale="120" zoomScaleNormal="100" zoomScaleSheetLayoutView="120" workbookViewId="0">
      <selection activeCell="G15" sqref="G15:K15"/>
    </sheetView>
  </sheetViews>
  <sheetFormatPr defaultColWidth="9.109375" defaultRowHeight="13.8"/>
  <cols>
    <col min="1" max="4" width="2" style="136" customWidth="1"/>
    <col min="5" max="5" width="2.109375" style="136" customWidth="1"/>
    <col min="6" max="6" width="3.5546875" style="142" customWidth="1"/>
    <col min="7" max="7" width="34.33203125" style="136" customWidth="1"/>
    <col min="8" max="8" width="4.6640625" style="136" customWidth="1"/>
    <col min="9" max="9" width="14.33203125" style="136" customWidth="1"/>
    <col min="10" max="10" width="13.6640625" style="136" customWidth="1"/>
    <col min="11" max="11" width="13.5546875" style="136" customWidth="1"/>
    <col min="12" max="12" width="13.6640625" style="136" customWidth="1"/>
    <col min="13" max="13" width="0.109375" style="136" hidden="1" customWidth="1"/>
    <col min="14" max="14" width="12.6640625" style="136" customWidth="1"/>
    <col min="15" max="16384" width="9.109375" style="136"/>
  </cols>
  <sheetData>
    <row r="1" spans="1:13" ht="28.5" customHeight="1">
      <c r="G1" s="282"/>
      <c r="H1" s="283"/>
      <c r="I1" s="284"/>
      <c r="J1" s="285" t="s">
        <v>326</v>
      </c>
      <c r="K1" s="286"/>
      <c r="L1" s="286"/>
      <c r="M1" s="287"/>
    </row>
    <row r="2" spans="1:13" ht="14.25" customHeight="1">
      <c r="H2" s="288"/>
      <c r="I2" s="289"/>
      <c r="J2" s="285" t="s">
        <v>327</v>
      </c>
      <c r="K2" s="290"/>
      <c r="L2" s="291"/>
      <c r="M2" s="287"/>
    </row>
    <row r="3" spans="1:13" ht="13.5" customHeight="1">
      <c r="H3" s="292"/>
      <c r="I3" s="288"/>
      <c r="J3" s="285" t="s">
        <v>328</v>
      </c>
      <c r="K3" s="293"/>
      <c r="L3" s="293"/>
      <c r="M3" s="287"/>
    </row>
    <row r="4" spans="1:13" ht="14.25" customHeight="1">
      <c r="G4" s="294" t="s">
        <v>329</v>
      </c>
      <c r="H4" s="288"/>
      <c r="I4" s="289"/>
      <c r="J4" s="285"/>
      <c r="K4" s="293"/>
      <c r="L4" s="293"/>
      <c r="M4" s="287"/>
    </row>
    <row r="5" spans="1:13" ht="12" customHeight="1">
      <c r="H5" s="288"/>
      <c r="I5" s="289"/>
      <c r="J5" s="285"/>
      <c r="K5" s="293"/>
      <c r="L5" s="293"/>
      <c r="M5" s="287"/>
    </row>
    <row r="6" spans="1:13" ht="12" customHeight="1">
      <c r="H6" s="288"/>
      <c r="I6" s="289"/>
      <c r="J6" s="295"/>
      <c r="K6" s="293"/>
      <c r="L6" s="293"/>
      <c r="M6" s="287"/>
    </row>
    <row r="7" spans="1:13" ht="12" customHeight="1">
      <c r="H7" s="288"/>
      <c r="I7" s="289"/>
      <c r="K7" s="285"/>
      <c r="L7" s="285"/>
      <c r="M7" s="287"/>
    </row>
    <row r="8" spans="1:13" ht="18" customHeight="1">
      <c r="G8" s="297"/>
      <c r="H8" s="296"/>
      <c r="I8" s="296"/>
      <c r="J8" s="298"/>
      <c r="K8" s="298"/>
      <c r="L8" s="299"/>
      <c r="M8" s="287"/>
    </row>
    <row r="9" spans="1:13" ht="18" customHeight="1">
      <c r="A9" s="728" t="s">
        <v>330</v>
      </c>
      <c r="B9" s="728"/>
      <c r="C9" s="728"/>
      <c r="D9" s="728"/>
      <c r="E9" s="728"/>
      <c r="F9" s="728"/>
      <c r="G9" s="728"/>
      <c r="H9" s="728"/>
      <c r="I9" s="728"/>
      <c r="J9" s="728"/>
      <c r="K9" s="728"/>
      <c r="L9" s="728"/>
      <c r="M9" s="728"/>
    </row>
    <row r="10" spans="1:13" ht="18.75" customHeight="1">
      <c r="A10" s="729" t="s">
        <v>331</v>
      </c>
      <c r="B10" s="730"/>
      <c r="C10" s="730"/>
      <c r="D10" s="730"/>
      <c r="E10" s="730"/>
      <c r="F10" s="730"/>
      <c r="G10" s="730"/>
      <c r="H10" s="730"/>
      <c r="I10" s="730"/>
      <c r="J10" s="730"/>
      <c r="K10" s="730"/>
      <c r="L10" s="730"/>
      <c r="M10" s="287"/>
    </row>
    <row r="11" spans="1:13" ht="18.75" customHeight="1">
      <c r="A11" s="300"/>
      <c r="B11" s="301"/>
      <c r="C11" s="301"/>
      <c r="D11" s="301"/>
      <c r="E11" s="301"/>
      <c r="F11" s="301"/>
      <c r="G11" s="301"/>
      <c r="H11" s="301"/>
      <c r="I11" s="301"/>
      <c r="J11" s="301"/>
      <c r="K11" s="301"/>
      <c r="L11" s="301"/>
      <c r="M11" s="287"/>
    </row>
    <row r="12" spans="1:13" ht="14.25" customHeight="1">
      <c r="A12" s="300"/>
      <c r="B12" s="301"/>
      <c r="C12" s="301"/>
      <c r="D12" s="301"/>
      <c r="E12" s="301"/>
      <c r="F12" s="301"/>
      <c r="G12" s="731" t="s">
        <v>332</v>
      </c>
      <c r="H12" s="731"/>
      <c r="I12" s="731"/>
      <c r="J12" s="731"/>
      <c r="K12" s="731"/>
      <c r="L12" s="301"/>
      <c r="M12" s="287"/>
    </row>
    <row r="13" spans="1:13" ht="16.5" customHeight="1">
      <c r="A13" s="727" t="s">
        <v>333</v>
      </c>
      <c r="B13" s="727"/>
      <c r="C13" s="727"/>
      <c r="D13" s="727"/>
      <c r="E13" s="727"/>
      <c r="F13" s="727"/>
      <c r="G13" s="727"/>
      <c r="H13" s="727"/>
      <c r="I13" s="727"/>
      <c r="J13" s="727"/>
      <c r="K13" s="727"/>
      <c r="L13" s="727"/>
      <c r="M13" s="287"/>
    </row>
    <row r="14" spans="1:13" ht="15.75" customHeight="1">
      <c r="G14" s="726" t="s">
        <v>334</v>
      </c>
      <c r="H14" s="726"/>
      <c r="I14" s="726"/>
      <c r="J14" s="726"/>
      <c r="K14" s="726"/>
      <c r="M14" s="287"/>
    </row>
    <row r="15" spans="1:13" ht="12" customHeight="1">
      <c r="G15" s="726" t="s">
        <v>335</v>
      </c>
      <c r="H15" s="726"/>
      <c r="I15" s="726"/>
      <c r="J15" s="726"/>
      <c r="K15" s="726"/>
    </row>
    <row r="16" spans="1:13" ht="12" customHeight="1">
      <c r="B16" s="727" t="s">
        <v>336</v>
      </c>
      <c r="C16" s="727"/>
      <c r="D16" s="727"/>
      <c r="E16" s="727"/>
      <c r="F16" s="727"/>
      <c r="G16" s="727"/>
      <c r="H16" s="727"/>
      <c r="I16" s="727"/>
      <c r="J16" s="727"/>
      <c r="K16" s="727"/>
      <c r="L16" s="727"/>
    </row>
    <row r="17" spans="1:13" ht="12" customHeight="1"/>
    <row r="18" spans="1:13" ht="12.75" customHeight="1">
      <c r="G18" s="726" t="s">
        <v>337</v>
      </c>
      <c r="H18" s="726"/>
      <c r="I18" s="726"/>
      <c r="J18" s="726"/>
      <c r="K18" s="726"/>
    </row>
    <row r="19" spans="1:13" ht="11.25" customHeight="1">
      <c r="G19" s="726" t="s">
        <v>605</v>
      </c>
      <c r="H19" s="726"/>
      <c r="I19" s="726"/>
      <c r="J19" s="726"/>
      <c r="K19" s="726"/>
    </row>
    <row r="20" spans="1:13" ht="11.25" customHeight="1">
      <c r="G20" s="285"/>
      <c r="H20" s="285"/>
      <c r="I20" s="285"/>
      <c r="J20" s="285"/>
      <c r="K20" s="285"/>
    </row>
    <row r="21" spans="1:13" ht="25.95" customHeight="1">
      <c r="B21" s="289"/>
      <c r="C21" s="289"/>
      <c r="D21" s="289"/>
      <c r="E21" s="732" t="s">
        <v>338</v>
      </c>
      <c r="F21" s="732"/>
      <c r="G21" s="732"/>
      <c r="H21" s="732"/>
      <c r="I21" s="732"/>
      <c r="J21" s="732"/>
      <c r="K21" s="732"/>
      <c r="L21" s="289"/>
    </row>
    <row r="22" spans="1:13" ht="12" customHeight="1">
      <c r="A22" s="733" t="s">
        <v>339</v>
      </c>
      <c r="B22" s="733"/>
      <c r="C22" s="733"/>
      <c r="D22" s="733"/>
      <c r="E22" s="733"/>
      <c r="F22" s="733"/>
      <c r="G22" s="733"/>
      <c r="H22" s="733"/>
      <c r="I22" s="733"/>
      <c r="J22" s="733"/>
      <c r="K22" s="733"/>
      <c r="L22" s="733"/>
      <c r="M22" s="302"/>
    </row>
    <row r="23" spans="1:13" ht="12" customHeight="1">
      <c r="F23" s="136"/>
      <c r="J23" s="303"/>
      <c r="K23" s="299"/>
      <c r="L23" s="304" t="s">
        <v>113</v>
      </c>
      <c r="M23" s="302"/>
    </row>
    <row r="24" spans="1:13" ht="11.25" customHeight="1">
      <c r="F24" s="136"/>
      <c r="J24" s="305" t="s">
        <v>340</v>
      </c>
      <c r="K24" s="292"/>
      <c r="L24" s="306">
        <v>90</v>
      </c>
      <c r="M24" s="302"/>
    </row>
    <row r="25" spans="1:13" ht="12" customHeight="1">
      <c r="E25" s="285"/>
      <c r="F25" s="307"/>
      <c r="I25" s="308"/>
      <c r="J25" s="308"/>
      <c r="K25" s="309" t="s">
        <v>341</v>
      </c>
      <c r="L25" s="306">
        <v>900</v>
      </c>
      <c r="M25" s="302"/>
    </row>
    <row r="26" spans="1:13" ht="12.75" customHeight="1">
      <c r="C26" s="747"/>
      <c r="D26" s="730"/>
      <c r="E26" s="730"/>
      <c r="F26" s="730"/>
      <c r="G26" s="730"/>
      <c r="H26" s="730"/>
      <c r="I26" s="730"/>
      <c r="J26" s="289"/>
      <c r="K26" s="309" t="s">
        <v>342</v>
      </c>
      <c r="L26" s="310">
        <v>1816</v>
      </c>
      <c r="M26" s="302"/>
    </row>
    <row r="27" spans="1:13" ht="12" customHeight="1">
      <c r="D27" s="289"/>
      <c r="E27" s="289"/>
      <c r="F27" s="289"/>
      <c r="G27" s="311"/>
      <c r="H27" s="312"/>
      <c r="I27" s="289"/>
      <c r="J27" s="313" t="s">
        <v>343</v>
      </c>
      <c r="K27" s="314"/>
      <c r="L27" s="306">
        <v>4</v>
      </c>
      <c r="M27" s="302"/>
    </row>
    <row r="28" spans="1:13" ht="12.75" customHeight="1">
      <c r="D28" s="289"/>
      <c r="E28" s="289"/>
      <c r="F28" s="289"/>
      <c r="G28" s="315" t="s">
        <v>344</v>
      </c>
      <c r="H28" s="316"/>
      <c r="I28" s="317"/>
      <c r="J28" s="318"/>
      <c r="K28" s="306"/>
      <c r="L28" s="306"/>
      <c r="M28" s="302"/>
    </row>
    <row r="29" spans="1:13" ht="13.5" customHeight="1">
      <c r="D29" s="289"/>
      <c r="E29" s="289"/>
      <c r="F29" s="289"/>
      <c r="G29" s="734" t="s">
        <v>345</v>
      </c>
      <c r="H29" s="734"/>
      <c r="I29" s="319"/>
      <c r="J29" s="320"/>
      <c r="K29" s="306"/>
      <c r="L29" s="306"/>
      <c r="M29" s="302"/>
    </row>
    <row r="30" spans="1:13" ht="14.25" customHeight="1">
      <c r="A30" s="321"/>
      <c r="B30" s="321"/>
      <c r="C30" s="321"/>
      <c r="D30" s="321"/>
      <c r="E30" s="321"/>
      <c r="F30" s="322"/>
      <c r="G30" s="323"/>
      <c r="I30" s="323"/>
      <c r="J30" s="323"/>
      <c r="K30" s="323"/>
      <c r="L30" s="324" t="s">
        <v>346</v>
      </c>
      <c r="M30" s="325"/>
    </row>
    <row r="31" spans="1:13" ht="24" customHeight="1">
      <c r="A31" s="735" t="s">
        <v>347</v>
      </c>
      <c r="B31" s="736"/>
      <c r="C31" s="736"/>
      <c r="D31" s="736"/>
      <c r="E31" s="736"/>
      <c r="F31" s="736"/>
      <c r="G31" s="739" t="s">
        <v>348</v>
      </c>
      <c r="H31" s="741" t="s">
        <v>349</v>
      </c>
      <c r="I31" s="743" t="s">
        <v>350</v>
      </c>
      <c r="J31" s="744"/>
      <c r="K31" s="754" t="s">
        <v>351</v>
      </c>
      <c r="L31" s="745" t="s">
        <v>352</v>
      </c>
      <c r="M31" s="325"/>
    </row>
    <row r="32" spans="1:13" ht="46.5" customHeight="1">
      <c r="A32" s="737"/>
      <c r="B32" s="738"/>
      <c r="C32" s="738"/>
      <c r="D32" s="738"/>
      <c r="E32" s="738"/>
      <c r="F32" s="738"/>
      <c r="G32" s="740"/>
      <c r="H32" s="742"/>
      <c r="I32" s="326" t="s">
        <v>353</v>
      </c>
      <c r="J32" s="327" t="s">
        <v>354</v>
      </c>
      <c r="K32" s="755"/>
      <c r="L32" s="746"/>
    </row>
    <row r="33" spans="1:15" ht="11.25" customHeight="1">
      <c r="A33" s="748" t="s">
        <v>355</v>
      </c>
      <c r="B33" s="749"/>
      <c r="C33" s="749"/>
      <c r="D33" s="749"/>
      <c r="E33" s="749"/>
      <c r="F33" s="750"/>
      <c r="G33" s="328">
        <v>2</v>
      </c>
      <c r="H33" s="329">
        <v>3</v>
      </c>
      <c r="I33" s="330" t="s">
        <v>356</v>
      </c>
      <c r="J33" s="331" t="s">
        <v>90</v>
      </c>
      <c r="K33" s="332">
        <v>6</v>
      </c>
      <c r="L33" s="332">
        <v>7</v>
      </c>
    </row>
    <row r="34" spans="1:15" s="338" customFormat="1" ht="14.25" customHeight="1">
      <c r="A34" s="333">
        <v>2</v>
      </c>
      <c r="B34" s="333"/>
      <c r="C34" s="334"/>
      <c r="D34" s="335"/>
      <c r="E34" s="333"/>
      <c r="F34" s="336"/>
      <c r="G34" s="335" t="s">
        <v>49</v>
      </c>
      <c r="H34" s="328">
        <v>1</v>
      </c>
      <c r="I34" s="397">
        <f>SUM(I35+I46+I66+I87+I94+I114+I140+I159+I169)</f>
        <v>33549400</v>
      </c>
      <c r="J34" s="397">
        <f>SUM(J35+J46+J66+J87+J94+J114+J140+J159+J169)</f>
        <v>18183900</v>
      </c>
      <c r="K34" s="398">
        <f>SUM(K35+K46+K66+K87+K94+K114+K140+K159+K169)</f>
        <v>13227657.84</v>
      </c>
      <c r="L34" s="397">
        <f>SUM(L35+L46+L66+L87+L94+L114+L140+L159+L169)</f>
        <v>13163762.789999999</v>
      </c>
      <c r="N34" s="339"/>
      <c r="O34" s="339"/>
    </row>
    <row r="35" spans="1:15" ht="16.5" customHeight="1">
      <c r="A35" s="333">
        <v>2</v>
      </c>
      <c r="B35" s="340">
        <v>1</v>
      </c>
      <c r="C35" s="341"/>
      <c r="D35" s="342"/>
      <c r="E35" s="343"/>
      <c r="F35" s="344"/>
      <c r="G35" s="345" t="s">
        <v>357</v>
      </c>
      <c r="H35" s="328">
        <v>2</v>
      </c>
      <c r="I35" s="397">
        <f>SUM(I36+I42)</f>
        <v>20651300</v>
      </c>
      <c r="J35" s="397">
        <f>SUM(J36+J42)</f>
        <v>10611900</v>
      </c>
      <c r="K35" s="399">
        <f>SUM(K36+K42)</f>
        <v>8971194.0800000001</v>
      </c>
      <c r="L35" s="400">
        <f>SUM(L36+L42)</f>
        <v>8971194.0800000001</v>
      </c>
      <c r="N35" s="339"/>
      <c r="O35" s="339"/>
    </row>
    <row r="36" spans="1:15" ht="14.25" customHeight="1">
      <c r="A36" s="346">
        <v>2</v>
      </c>
      <c r="B36" s="346">
        <v>1</v>
      </c>
      <c r="C36" s="347">
        <v>1</v>
      </c>
      <c r="D36" s="348"/>
      <c r="E36" s="346"/>
      <c r="F36" s="349"/>
      <c r="G36" s="348" t="s">
        <v>358</v>
      </c>
      <c r="H36" s="328">
        <v>3</v>
      </c>
      <c r="I36" s="397">
        <f>SUM(I37)</f>
        <v>20346000</v>
      </c>
      <c r="J36" s="397">
        <f>SUM(J37)</f>
        <v>10455000</v>
      </c>
      <c r="K36" s="398">
        <f>SUM(K37)</f>
        <v>8850022.0999999996</v>
      </c>
      <c r="L36" s="397">
        <f>SUM(L37)</f>
        <v>8850022.0999999996</v>
      </c>
      <c r="N36" s="339"/>
      <c r="O36" s="339"/>
    </row>
    <row r="37" spans="1:15" ht="13.5" customHeight="1">
      <c r="A37" s="350">
        <v>2</v>
      </c>
      <c r="B37" s="346">
        <v>1</v>
      </c>
      <c r="C37" s="347">
        <v>1</v>
      </c>
      <c r="D37" s="348">
        <v>1</v>
      </c>
      <c r="E37" s="346"/>
      <c r="F37" s="349"/>
      <c r="G37" s="348" t="s">
        <v>358</v>
      </c>
      <c r="H37" s="328">
        <v>4</v>
      </c>
      <c r="I37" s="397">
        <f>SUM(I38+I40)</f>
        <v>20346000</v>
      </c>
      <c r="J37" s="397">
        <f>SUM(J38+J40)</f>
        <v>10455000</v>
      </c>
      <c r="K37" s="397">
        <f>SUM(K38+K40)</f>
        <v>8850022.0999999996</v>
      </c>
      <c r="L37" s="397">
        <f>SUM(L38+L40)</f>
        <v>8850022.0999999996</v>
      </c>
      <c r="N37" s="339"/>
      <c r="O37" s="339"/>
    </row>
    <row r="38" spans="1:15" ht="14.25" customHeight="1">
      <c r="A38" s="350">
        <v>2</v>
      </c>
      <c r="B38" s="346">
        <v>1</v>
      </c>
      <c r="C38" s="347">
        <v>1</v>
      </c>
      <c r="D38" s="348">
        <v>1</v>
      </c>
      <c r="E38" s="346">
        <v>1</v>
      </c>
      <c r="F38" s="349"/>
      <c r="G38" s="348" t="s">
        <v>359</v>
      </c>
      <c r="H38" s="328">
        <v>5</v>
      </c>
      <c r="I38" s="398">
        <f>SUM(I39)</f>
        <v>20316000</v>
      </c>
      <c r="J38" s="398">
        <f>SUM(J39)</f>
        <v>10445000</v>
      </c>
      <c r="K38" s="398">
        <f>SUM(K39)</f>
        <v>8840914.1999999993</v>
      </c>
      <c r="L38" s="398">
        <f>SUM(L39)</f>
        <v>8840914.1999999993</v>
      </c>
      <c r="N38" s="339"/>
      <c r="O38" s="339"/>
    </row>
    <row r="39" spans="1:15" ht="14.25" customHeight="1">
      <c r="A39" s="350">
        <v>2</v>
      </c>
      <c r="B39" s="346">
        <v>1</v>
      </c>
      <c r="C39" s="347">
        <v>1</v>
      </c>
      <c r="D39" s="348">
        <v>1</v>
      </c>
      <c r="E39" s="346">
        <v>1</v>
      </c>
      <c r="F39" s="349">
        <v>1</v>
      </c>
      <c r="G39" s="348" t="s">
        <v>359</v>
      </c>
      <c r="H39" s="328">
        <v>6</v>
      </c>
      <c r="I39" s="401">
        <v>20316000</v>
      </c>
      <c r="J39" s="401">
        <v>10445000</v>
      </c>
      <c r="K39" s="401">
        <v>8840914.1999999993</v>
      </c>
      <c r="L39" s="401">
        <v>8840914.1999999993</v>
      </c>
      <c r="N39" s="339"/>
      <c r="O39" s="339"/>
    </row>
    <row r="40" spans="1:15" ht="12.75" customHeight="1">
      <c r="A40" s="350">
        <v>2</v>
      </c>
      <c r="B40" s="346">
        <v>1</v>
      </c>
      <c r="C40" s="347">
        <v>1</v>
      </c>
      <c r="D40" s="348">
        <v>1</v>
      </c>
      <c r="E40" s="346">
        <v>2</v>
      </c>
      <c r="F40" s="349"/>
      <c r="G40" s="348" t="s">
        <v>360</v>
      </c>
      <c r="H40" s="328">
        <v>7</v>
      </c>
      <c r="I40" s="398">
        <f>I41</f>
        <v>30000</v>
      </c>
      <c r="J40" s="398">
        <f>J41</f>
        <v>10000</v>
      </c>
      <c r="K40" s="398">
        <f>K41</f>
        <v>9107.9</v>
      </c>
      <c r="L40" s="398">
        <f>L41</f>
        <v>9107.9</v>
      </c>
      <c r="N40" s="339"/>
      <c r="O40" s="339"/>
    </row>
    <row r="41" spans="1:15" ht="12.75" customHeight="1">
      <c r="A41" s="350">
        <v>2</v>
      </c>
      <c r="B41" s="346">
        <v>1</v>
      </c>
      <c r="C41" s="347">
        <v>1</v>
      </c>
      <c r="D41" s="348">
        <v>1</v>
      </c>
      <c r="E41" s="346">
        <v>2</v>
      </c>
      <c r="F41" s="349">
        <v>1</v>
      </c>
      <c r="G41" s="348" t="s">
        <v>360</v>
      </c>
      <c r="H41" s="328">
        <v>8</v>
      </c>
      <c r="I41" s="401">
        <v>30000</v>
      </c>
      <c r="J41" s="401">
        <v>10000</v>
      </c>
      <c r="K41" s="401">
        <v>9107.9</v>
      </c>
      <c r="L41" s="401">
        <v>9107.9</v>
      </c>
      <c r="N41" s="339"/>
      <c r="O41" s="339"/>
    </row>
    <row r="42" spans="1:15" ht="13.5" customHeight="1">
      <c r="A42" s="350">
        <v>2</v>
      </c>
      <c r="B42" s="346">
        <v>1</v>
      </c>
      <c r="C42" s="347">
        <v>2</v>
      </c>
      <c r="D42" s="348"/>
      <c r="E42" s="346"/>
      <c r="F42" s="349"/>
      <c r="G42" s="348" t="s">
        <v>361</v>
      </c>
      <c r="H42" s="328">
        <v>9</v>
      </c>
      <c r="I42" s="398">
        <f t="shared" ref="I42:L44" si="0">I43</f>
        <v>305300</v>
      </c>
      <c r="J42" s="397">
        <f t="shared" si="0"/>
        <v>156900</v>
      </c>
      <c r="K42" s="398">
        <f t="shared" si="0"/>
        <v>121171.98000000001</v>
      </c>
      <c r="L42" s="397">
        <f t="shared" si="0"/>
        <v>121171.98000000001</v>
      </c>
      <c r="N42" s="339"/>
      <c r="O42" s="339"/>
    </row>
    <row r="43" spans="1:15">
      <c r="A43" s="350">
        <v>2</v>
      </c>
      <c r="B43" s="346">
        <v>1</v>
      </c>
      <c r="C43" s="347">
        <v>2</v>
      </c>
      <c r="D43" s="348">
        <v>1</v>
      </c>
      <c r="E43" s="346"/>
      <c r="F43" s="349"/>
      <c r="G43" s="348" t="s">
        <v>361</v>
      </c>
      <c r="H43" s="328">
        <v>10</v>
      </c>
      <c r="I43" s="398">
        <f t="shared" si="0"/>
        <v>305300</v>
      </c>
      <c r="J43" s="397">
        <f t="shared" si="0"/>
        <v>156900</v>
      </c>
      <c r="K43" s="397">
        <f t="shared" si="0"/>
        <v>121171.98000000001</v>
      </c>
      <c r="L43" s="397">
        <f t="shared" si="0"/>
        <v>121171.98000000001</v>
      </c>
      <c r="N43" s="339"/>
      <c r="O43" s="339"/>
    </row>
    <row r="44" spans="1:15" ht="13.5" customHeight="1">
      <c r="A44" s="350">
        <v>2</v>
      </c>
      <c r="B44" s="346">
        <v>1</v>
      </c>
      <c r="C44" s="347">
        <v>2</v>
      </c>
      <c r="D44" s="348">
        <v>1</v>
      </c>
      <c r="E44" s="346">
        <v>1</v>
      </c>
      <c r="F44" s="349"/>
      <c r="G44" s="348" t="s">
        <v>361</v>
      </c>
      <c r="H44" s="328">
        <v>11</v>
      </c>
      <c r="I44" s="397">
        <f t="shared" si="0"/>
        <v>305300</v>
      </c>
      <c r="J44" s="397">
        <f t="shared" si="0"/>
        <v>156900</v>
      </c>
      <c r="K44" s="397">
        <f t="shared" si="0"/>
        <v>121171.98000000001</v>
      </c>
      <c r="L44" s="397">
        <f t="shared" si="0"/>
        <v>121171.98000000001</v>
      </c>
      <c r="N44" s="339"/>
      <c r="O44" s="339"/>
    </row>
    <row r="45" spans="1:15" ht="14.25" customHeight="1">
      <c r="A45" s="350">
        <v>2</v>
      </c>
      <c r="B45" s="346">
        <v>1</v>
      </c>
      <c r="C45" s="347">
        <v>2</v>
      </c>
      <c r="D45" s="348">
        <v>1</v>
      </c>
      <c r="E45" s="346">
        <v>1</v>
      </c>
      <c r="F45" s="349">
        <v>1</v>
      </c>
      <c r="G45" s="348" t="s">
        <v>361</v>
      </c>
      <c r="H45" s="328">
        <v>12</v>
      </c>
      <c r="I45" s="402">
        <v>305300</v>
      </c>
      <c r="J45" s="403">
        <v>156900</v>
      </c>
      <c r="K45" s="403">
        <v>121171.98000000001</v>
      </c>
      <c r="L45" s="403">
        <v>121171.98000000001</v>
      </c>
      <c r="N45" s="339"/>
      <c r="O45" s="339"/>
    </row>
    <row r="46" spans="1:15">
      <c r="A46" s="351">
        <v>2</v>
      </c>
      <c r="B46" s="352">
        <v>2</v>
      </c>
      <c r="C46" s="341"/>
      <c r="D46" s="342"/>
      <c r="E46" s="343"/>
      <c r="F46" s="344"/>
      <c r="G46" s="345" t="s">
        <v>362</v>
      </c>
      <c r="H46" s="328">
        <v>13</v>
      </c>
      <c r="I46" s="404">
        <f t="shared" ref="I46:L48" si="1">I47</f>
        <v>12122100</v>
      </c>
      <c r="J46" s="405">
        <f t="shared" si="1"/>
        <v>7062000</v>
      </c>
      <c r="K46" s="404">
        <f t="shared" si="1"/>
        <v>3825081.14</v>
      </c>
      <c r="L46" s="404">
        <f t="shared" si="1"/>
        <v>3761186.0900000003</v>
      </c>
      <c r="N46" s="339"/>
      <c r="O46" s="339"/>
    </row>
    <row r="47" spans="1:15">
      <c r="A47" s="350">
        <v>2</v>
      </c>
      <c r="B47" s="346">
        <v>2</v>
      </c>
      <c r="C47" s="347">
        <v>1</v>
      </c>
      <c r="D47" s="348"/>
      <c r="E47" s="346"/>
      <c r="F47" s="349"/>
      <c r="G47" s="342" t="s">
        <v>362</v>
      </c>
      <c r="H47" s="328">
        <v>14</v>
      </c>
      <c r="I47" s="397">
        <f t="shared" si="1"/>
        <v>12122100</v>
      </c>
      <c r="J47" s="398">
        <f t="shared" si="1"/>
        <v>7062000</v>
      </c>
      <c r="K47" s="397">
        <f t="shared" si="1"/>
        <v>3825081.14</v>
      </c>
      <c r="L47" s="398">
        <f t="shared" si="1"/>
        <v>3761186.0900000003</v>
      </c>
      <c r="N47" s="339"/>
      <c r="O47" s="339"/>
    </row>
    <row r="48" spans="1:15">
      <c r="A48" s="350">
        <v>2</v>
      </c>
      <c r="B48" s="346">
        <v>2</v>
      </c>
      <c r="C48" s="347">
        <v>1</v>
      </c>
      <c r="D48" s="348">
        <v>1</v>
      </c>
      <c r="E48" s="346"/>
      <c r="F48" s="349"/>
      <c r="G48" s="342" t="s">
        <v>362</v>
      </c>
      <c r="H48" s="328">
        <v>15</v>
      </c>
      <c r="I48" s="397">
        <f t="shared" si="1"/>
        <v>12122100</v>
      </c>
      <c r="J48" s="398">
        <f t="shared" si="1"/>
        <v>7062000</v>
      </c>
      <c r="K48" s="400">
        <f t="shared" si="1"/>
        <v>3825081.14</v>
      </c>
      <c r="L48" s="400">
        <f t="shared" si="1"/>
        <v>3761186.0900000003</v>
      </c>
      <c r="N48" s="339"/>
      <c r="O48" s="339"/>
    </row>
    <row r="49" spans="1:15">
      <c r="A49" s="353">
        <v>2</v>
      </c>
      <c r="B49" s="354">
        <v>2</v>
      </c>
      <c r="C49" s="355">
        <v>1</v>
      </c>
      <c r="D49" s="356">
        <v>1</v>
      </c>
      <c r="E49" s="354">
        <v>1</v>
      </c>
      <c r="F49" s="357"/>
      <c r="G49" s="342" t="s">
        <v>362</v>
      </c>
      <c r="H49" s="328">
        <v>16</v>
      </c>
      <c r="I49" s="406">
        <f>SUM(I50:I65)</f>
        <v>12122100</v>
      </c>
      <c r="J49" s="406">
        <f>SUM(J50:J65)</f>
        <v>7062000</v>
      </c>
      <c r="K49" s="407">
        <f>SUM(K50:K65)</f>
        <v>3825081.14</v>
      </c>
      <c r="L49" s="407">
        <f>SUM(L50:L65)</f>
        <v>3761186.0900000003</v>
      </c>
      <c r="N49" s="339"/>
      <c r="O49" s="339"/>
    </row>
    <row r="50" spans="1:15">
      <c r="A50" s="350">
        <v>2</v>
      </c>
      <c r="B50" s="346">
        <v>2</v>
      </c>
      <c r="C50" s="347">
        <v>1</v>
      </c>
      <c r="D50" s="348">
        <v>1</v>
      </c>
      <c r="E50" s="346">
        <v>1</v>
      </c>
      <c r="F50" s="358">
        <v>1</v>
      </c>
      <c r="G50" s="348" t="s">
        <v>363</v>
      </c>
      <c r="H50" s="328">
        <v>17</v>
      </c>
      <c r="I50" s="403">
        <v>0</v>
      </c>
      <c r="J50" s="403">
        <v>0</v>
      </c>
      <c r="K50" s="403">
        <v>0</v>
      </c>
      <c r="L50" s="403">
        <v>0</v>
      </c>
      <c r="N50" s="339"/>
      <c r="O50" s="339"/>
    </row>
    <row r="51" spans="1:15" ht="26.25" customHeight="1">
      <c r="A51" s="350">
        <v>2</v>
      </c>
      <c r="B51" s="346">
        <v>2</v>
      </c>
      <c r="C51" s="347">
        <v>1</v>
      </c>
      <c r="D51" s="348">
        <v>1</v>
      </c>
      <c r="E51" s="346">
        <v>1</v>
      </c>
      <c r="F51" s="349">
        <v>2</v>
      </c>
      <c r="G51" s="348" t="s">
        <v>364</v>
      </c>
      <c r="H51" s="328">
        <v>18</v>
      </c>
      <c r="I51" s="403">
        <v>27000</v>
      </c>
      <c r="J51" s="403">
        <v>12200</v>
      </c>
      <c r="K51" s="403">
        <v>904.54</v>
      </c>
      <c r="L51" s="403">
        <v>904.54</v>
      </c>
      <c r="N51" s="339"/>
      <c r="O51" s="339"/>
    </row>
    <row r="52" spans="1:15" ht="26.25" customHeight="1">
      <c r="A52" s="350">
        <v>2</v>
      </c>
      <c r="B52" s="346">
        <v>2</v>
      </c>
      <c r="C52" s="347">
        <v>1</v>
      </c>
      <c r="D52" s="348">
        <v>1</v>
      </c>
      <c r="E52" s="346">
        <v>1</v>
      </c>
      <c r="F52" s="349">
        <v>5</v>
      </c>
      <c r="G52" s="348" t="s">
        <v>365</v>
      </c>
      <c r="H52" s="328">
        <v>19</v>
      </c>
      <c r="I52" s="403">
        <v>149800</v>
      </c>
      <c r="J52" s="403">
        <v>79800</v>
      </c>
      <c r="K52" s="403">
        <v>64026.630000000005</v>
      </c>
      <c r="L52" s="403">
        <v>64026.630000000005</v>
      </c>
      <c r="N52" s="339"/>
      <c r="O52" s="339"/>
    </row>
    <row r="53" spans="1:15" ht="27" customHeight="1">
      <c r="A53" s="350">
        <v>2</v>
      </c>
      <c r="B53" s="346">
        <v>2</v>
      </c>
      <c r="C53" s="347">
        <v>1</v>
      </c>
      <c r="D53" s="348">
        <v>1</v>
      </c>
      <c r="E53" s="346">
        <v>1</v>
      </c>
      <c r="F53" s="349">
        <v>6</v>
      </c>
      <c r="G53" s="348" t="s">
        <v>366</v>
      </c>
      <c r="H53" s="328">
        <v>20</v>
      </c>
      <c r="I53" s="403">
        <v>69300</v>
      </c>
      <c r="J53" s="403">
        <v>39400</v>
      </c>
      <c r="K53" s="403">
        <v>17145.59</v>
      </c>
      <c r="L53" s="403">
        <v>17145.59</v>
      </c>
      <c r="N53" s="339"/>
      <c r="O53" s="339"/>
    </row>
    <row r="54" spans="1:15" ht="26.25" customHeight="1">
      <c r="A54" s="359">
        <v>2</v>
      </c>
      <c r="B54" s="343">
        <v>2</v>
      </c>
      <c r="C54" s="341">
        <v>1</v>
      </c>
      <c r="D54" s="342">
        <v>1</v>
      </c>
      <c r="E54" s="343">
        <v>1</v>
      </c>
      <c r="F54" s="344">
        <v>7</v>
      </c>
      <c r="G54" s="342" t="s">
        <v>367</v>
      </c>
      <c r="H54" s="328">
        <v>21</v>
      </c>
      <c r="I54" s="403">
        <v>5600</v>
      </c>
      <c r="J54" s="403">
        <v>4600</v>
      </c>
      <c r="K54" s="403">
        <v>2543.85</v>
      </c>
      <c r="L54" s="403">
        <v>2543.85</v>
      </c>
      <c r="N54" s="339"/>
      <c r="O54" s="339"/>
    </row>
    <row r="55" spans="1:15" ht="12" customHeight="1">
      <c r="A55" s="350">
        <v>2</v>
      </c>
      <c r="B55" s="346">
        <v>2</v>
      </c>
      <c r="C55" s="347">
        <v>1</v>
      </c>
      <c r="D55" s="348">
        <v>1</v>
      </c>
      <c r="E55" s="346">
        <v>1</v>
      </c>
      <c r="F55" s="349">
        <v>11</v>
      </c>
      <c r="G55" s="348" t="s">
        <v>368</v>
      </c>
      <c r="H55" s="328">
        <v>22</v>
      </c>
      <c r="I55" s="402">
        <v>146600</v>
      </c>
      <c r="J55" s="403">
        <v>78700</v>
      </c>
      <c r="K55" s="403">
        <v>37747.24</v>
      </c>
      <c r="L55" s="403">
        <v>37747.24</v>
      </c>
      <c r="N55" s="339"/>
      <c r="O55" s="339"/>
    </row>
    <row r="56" spans="1:15" ht="15.75" customHeight="1">
      <c r="A56" s="353">
        <v>2</v>
      </c>
      <c r="B56" s="360">
        <v>2</v>
      </c>
      <c r="C56" s="361">
        <v>1</v>
      </c>
      <c r="D56" s="361">
        <v>1</v>
      </c>
      <c r="E56" s="361">
        <v>1</v>
      </c>
      <c r="F56" s="362">
        <v>12</v>
      </c>
      <c r="G56" s="363" t="s">
        <v>369</v>
      </c>
      <c r="H56" s="328">
        <v>23</v>
      </c>
      <c r="I56" s="408">
        <v>0</v>
      </c>
      <c r="J56" s="403">
        <v>0</v>
      </c>
      <c r="K56" s="403">
        <v>0</v>
      </c>
      <c r="L56" s="403">
        <v>0</v>
      </c>
      <c r="N56" s="339"/>
      <c r="O56" s="339"/>
    </row>
    <row r="57" spans="1:15" ht="27.6">
      <c r="A57" s="350">
        <v>2</v>
      </c>
      <c r="B57" s="346">
        <v>2</v>
      </c>
      <c r="C57" s="347">
        <v>1</v>
      </c>
      <c r="D57" s="347">
        <v>1</v>
      </c>
      <c r="E57" s="347">
        <v>1</v>
      </c>
      <c r="F57" s="349">
        <v>14</v>
      </c>
      <c r="G57" s="364" t="s">
        <v>370</v>
      </c>
      <c r="H57" s="328">
        <v>24</v>
      </c>
      <c r="I57" s="402">
        <v>531300</v>
      </c>
      <c r="J57" s="402">
        <v>266900</v>
      </c>
      <c r="K57" s="402">
        <v>219524.97999999998</v>
      </c>
      <c r="L57" s="402">
        <v>219524.97999999998</v>
      </c>
      <c r="N57" s="339"/>
      <c r="O57" s="339"/>
    </row>
    <row r="58" spans="1:15" ht="27.75" customHeight="1">
      <c r="A58" s="350">
        <v>2</v>
      </c>
      <c r="B58" s="346">
        <v>2</v>
      </c>
      <c r="C58" s="347">
        <v>1</v>
      </c>
      <c r="D58" s="347">
        <v>1</v>
      </c>
      <c r="E58" s="347">
        <v>1</v>
      </c>
      <c r="F58" s="349">
        <v>15</v>
      </c>
      <c r="G58" s="348" t="s">
        <v>371</v>
      </c>
      <c r="H58" s="328">
        <v>25</v>
      </c>
      <c r="I58" s="402">
        <v>94700</v>
      </c>
      <c r="J58" s="403">
        <v>79200</v>
      </c>
      <c r="K58" s="403">
        <v>6694.67</v>
      </c>
      <c r="L58" s="403">
        <v>6694.67</v>
      </c>
      <c r="N58" s="339"/>
      <c r="O58" s="339"/>
    </row>
    <row r="59" spans="1:15">
      <c r="A59" s="350">
        <v>2</v>
      </c>
      <c r="B59" s="346">
        <v>2</v>
      </c>
      <c r="C59" s="347">
        <v>1</v>
      </c>
      <c r="D59" s="347">
        <v>1</v>
      </c>
      <c r="E59" s="347">
        <v>1</v>
      </c>
      <c r="F59" s="349">
        <v>16</v>
      </c>
      <c r="G59" s="348" t="s">
        <v>372</v>
      </c>
      <c r="H59" s="328">
        <v>26</v>
      </c>
      <c r="I59" s="402">
        <v>218400</v>
      </c>
      <c r="J59" s="403">
        <v>63500</v>
      </c>
      <c r="K59" s="403">
        <v>47077.979999999996</v>
      </c>
      <c r="L59" s="403">
        <v>47077.979999999996</v>
      </c>
      <c r="N59" s="339"/>
      <c r="O59" s="339"/>
    </row>
    <row r="60" spans="1:15" ht="27.75" customHeight="1">
      <c r="A60" s="350">
        <v>2</v>
      </c>
      <c r="B60" s="346">
        <v>2</v>
      </c>
      <c r="C60" s="347">
        <v>1</v>
      </c>
      <c r="D60" s="347">
        <v>1</v>
      </c>
      <c r="E60" s="347">
        <v>1</v>
      </c>
      <c r="F60" s="349">
        <v>17</v>
      </c>
      <c r="G60" s="348" t="s">
        <v>373</v>
      </c>
      <c r="H60" s="328">
        <v>27</v>
      </c>
      <c r="I60" s="402">
        <v>75000</v>
      </c>
      <c r="J60" s="402">
        <v>65000</v>
      </c>
      <c r="K60" s="402">
        <v>17757.96</v>
      </c>
      <c r="L60" s="402">
        <v>17757.96</v>
      </c>
      <c r="N60" s="339"/>
      <c r="O60" s="339"/>
    </row>
    <row r="61" spans="1:15" ht="14.25" customHeight="1">
      <c r="A61" s="350">
        <v>2</v>
      </c>
      <c r="B61" s="346">
        <v>2</v>
      </c>
      <c r="C61" s="347">
        <v>1</v>
      </c>
      <c r="D61" s="347">
        <v>1</v>
      </c>
      <c r="E61" s="347">
        <v>1</v>
      </c>
      <c r="F61" s="349">
        <v>20</v>
      </c>
      <c r="G61" s="348" t="s">
        <v>374</v>
      </c>
      <c r="H61" s="328">
        <v>28</v>
      </c>
      <c r="I61" s="402">
        <v>696300</v>
      </c>
      <c r="J61" s="403">
        <v>381100</v>
      </c>
      <c r="K61" s="403">
        <v>165502.66999999998</v>
      </c>
      <c r="L61" s="403">
        <v>165502.66999999998</v>
      </c>
      <c r="N61" s="339"/>
      <c r="O61" s="339"/>
    </row>
    <row r="62" spans="1:15" ht="27.75" customHeight="1">
      <c r="A62" s="350">
        <v>2</v>
      </c>
      <c r="B62" s="346">
        <v>2</v>
      </c>
      <c r="C62" s="347">
        <v>1</v>
      </c>
      <c r="D62" s="347">
        <v>1</v>
      </c>
      <c r="E62" s="347">
        <v>1</v>
      </c>
      <c r="F62" s="349">
        <v>21</v>
      </c>
      <c r="G62" s="348" t="s">
        <v>375</v>
      </c>
      <c r="H62" s="328">
        <v>29</v>
      </c>
      <c r="I62" s="402">
        <v>7692200</v>
      </c>
      <c r="J62" s="403">
        <v>4550900</v>
      </c>
      <c r="K62" s="403">
        <v>2732139.3400000003</v>
      </c>
      <c r="L62" s="403">
        <v>2686839.0900000003</v>
      </c>
      <c r="N62" s="339"/>
      <c r="O62" s="339"/>
    </row>
    <row r="63" spans="1:15" ht="12" customHeight="1">
      <c r="A63" s="350">
        <v>2</v>
      </c>
      <c r="B63" s="346">
        <v>2</v>
      </c>
      <c r="C63" s="347">
        <v>1</v>
      </c>
      <c r="D63" s="347">
        <v>1</v>
      </c>
      <c r="E63" s="347">
        <v>1</v>
      </c>
      <c r="F63" s="349">
        <v>22</v>
      </c>
      <c r="G63" s="348" t="s">
        <v>376</v>
      </c>
      <c r="H63" s="328">
        <v>30</v>
      </c>
      <c r="I63" s="402">
        <v>76700</v>
      </c>
      <c r="J63" s="403">
        <v>44100</v>
      </c>
      <c r="K63" s="403">
        <v>13324.779999999999</v>
      </c>
      <c r="L63" s="403">
        <v>13309.789999999999</v>
      </c>
      <c r="N63" s="339"/>
      <c r="O63" s="339"/>
    </row>
    <row r="64" spans="1:15" ht="12" customHeight="1">
      <c r="A64" s="350">
        <v>2</v>
      </c>
      <c r="B64" s="346">
        <v>2</v>
      </c>
      <c r="C64" s="347">
        <v>1</v>
      </c>
      <c r="D64" s="347">
        <v>1</v>
      </c>
      <c r="E64" s="347">
        <v>1</v>
      </c>
      <c r="F64" s="349">
        <v>23</v>
      </c>
      <c r="G64" s="348" t="s">
        <v>377</v>
      </c>
      <c r="H64" s="328">
        <v>31</v>
      </c>
      <c r="I64" s="402">
        <v>332400</v>
      </c>
      <c r="J64" s="403">
        <v>300700</v>
      </c>
      <c r="K64" s="403">
        <v>200546.72999999998</v>
      </c>
      <c r="L64" s="403">
        <v>200546.72999999998</v>
      </c>
      <c r="N64" s="339"/>
      <c r="O64" s="339"/>
    </row>
    <row r="65" spans="1:15" ht="15" customHeight="1">
      <c r="A65" s="350">
        <v>2</v>
      </c>
      <c r="B65" s="346">
        <v>2</v>
      </c>
      <c r="C65" s="347">
        <v>1</v>
      </c>
      <c r="D65" s="347">
        <v>1</v>
      </c>
      <c r="E65" s="347">
        <v>1</v>
      </c>
      <c r="F65" s="349">
        <v>30</v>
      </c>
      <c r="G65" s="348" t="s">
        <v>378</v>
      </c>
      <c r="H65" s="328">
        <v>32</v>
      </c>
      <c r="I65" s="402">
        <v>2006800</v>
      </c>
      <c r="J65" s="403">
        <v>1095900</v>
      </c>
      <c r="K65" s="403">
        <v>300144.18</v>
      </c>
      <c r="L65" s="403">
        <v>281564.37</v>
      </c>
      <c r="N65" s="339"/>
      <c r="O65" s="339"/>
    </row>
    <row r="66" spans="1:15" ht="14.25" customHeight="1">
      <c r="A66" s="365">
        <v>2</v>
      </c>
      <c r="B66" s="366">
        <v>3</v>
      </c>
      <c r="C66" s="340"/>
      <c r="D66" s="341"/>
      <c r="E66" s="341"/>
      <c r="F66" s="344"/>
      <c r="G66" s="367" t="s">
        <v>379</v>
      </c>
      <c r="H66" s="328">
        <v>33</v>
      </c>
      <c r="I66" s="404">
        <f>I67</f>
        <v>0</v>
      </c>
      <c r="J66" s="404">
        <f>J67</f>
        <v>0</v>
      </c>
      <c r="K66" s="404">
        <f>K67</f>
        <v>0</v>
      </c>
      <c r="L66" s="404">
        <f>L67</f>
        <v>0</v>
      </c>
      <c r="N66" s="339"/>
      <c r="O66" s="339"/>
    </row>
    <row r="67" spans="1:15" ht="13.5" customHeight="1">
      <c r="A67" s="350">
        <v>2</v>
      </c>
      <c r="B67" s="346">
        <v>3</v>
      </c>
      <c r="C67" s="347">
        <v>1</v>
      </c>
      <c r="D67" s="347"/>
      <c r="E67" s="347"/>
      <c r="F67" s="349"/>
      <c r="G67" s="348" t="s">
        <v>380</v>
      </c>
      <c r="H67" s="328">
        <v>34</v>
      </c>
      <c r="I67" s="397">
        <f>SUM(I68+I73+I78)</f>
        <v>0</v>
      </c>
      <c r="J67" s="409">
        <f>SUM(J68+J73+J78)</f>
        <v>0</v>
      </c>
      <c r="K67" s="398">
        <f>SUM(K68+K73+K78)</f>
        <v>0</v>
      </c>
      <c r="L67" s="397">
        <f>SUM(L68+L73+L78)</f>
        <v>0</v>
      </c>
      <c r="N67" s="339"/>
      <c r="O67" s="339"/>
    </row>
    <row r="68" spans="1:15" ht="15" customHeight="1">
      <c r="A68" s="350">
        <v>2</v>
      </c>
      <c r="B68" s="346">
        <v>3</v>
      </c>
      <c r="C68" s="347">
        <v>1</v>
      </c>
      <c r="D68" s="347">
        <v>1</v>
      </c>
      <c r="E68" s="347"/>
      <c r="F68" s="349"/>
      <c r="G68" s="348" t="s">
        <v>381</v>
      </c>
      <c r="H68" s="328">
        <v>35</v>
      </c>
      <c r="I68" s="397">
        <f>I69</f>
        <v>0</v>
      </c>
      <c r="J68" s="409">
        <f>J69</f>
        <v>0</v>
      </c>
      <c r="K68" s="398">
        <f>K69</f>
        <v>0</v>
      </c>
      <c r="L68" s="397">
        <f>L69</f>
        <v>0</v>
      </c>
      <c r="N68" s="339"/>
      <c r="O68" s="339"/>
    </row>
    <row r="69" spans="1:15" ht="13.5" customHeight="1">
      <c r="A69" s="350">
        <v>2</v>
      </c>
      <c r="B69" s="346">
        <v>3</v>
      </c>
      <c r="C69" s="347">
        <v>1</v>
      </c>
      <c r="D69" s="347">
        <v>1</v>
      </c>
      <c r="E69" s="347">
        <v>1</v>
      </c>
      <c r="F69" s="349"/>
      <c r="G69" s="348" t="s">
        <v>381</v>
      </c>
      <c r="H69" s="328">
        <v>36</v>
      </c>
      <c r="I69" s="397">
        <f>SUM(I70:I72)</f>
        <v>0</v>
      </c>
      <c r="J69" s="409">
        <f>SUM(J70:J72)</f>
        <v>0</v>
      </c>
      <c r="K69" s="398">
        <f>SUM(K70:K72)</f>
        <v>0</v>
      </c>
      <c r="L69" s="397">
        <f>SUM(L70:L72)</f>
        <v>0</v>
      </c>
      <c r="N69" s="339"/>
      <c r="O69" s="339"/>
    </row>
    <row r="70" spans="1:15" s="368" customFormat="1" ht="18.600000000000001" customHeight="1">
      <c r="A70" s="350">
        <v>2</v>
      </c>
      <c r="B70" s="346">
        <v>3</v>
      </c>
      <c r="C70" s="347">
        <v>1</v>
      </c>
      <c r="D70" s="347">
        <v>1</v>
      </c>
      <c r="E70" s="347">
        <v>1</v>
      </c>
      <c r="F70" s="349">
        <v>1</v>
      </c>
      <c r="G70" s="348" t="s">
        <v>382</v>
      </c>
      <c r="H70" s="328">
        <v>37</v>
      </c>
      <c r="I70" s="402">
        <v>0</v>
      </c>
      <c r="J70" s="402">
        <v>0</v>
      </c>
      <c r="K70" s="402">
        <v>0</v>
      </c>
      <c r="L70" s="402">
        <v>0</v>
      </c>
      <c r="N70" s="339"/>
      <c r="O70" s="339"/>
    </row>
    <row r="71" spans="1:15" ht="27.6">
      <c r="A71" s="350">
        <v>2</v>
      </c>
      <c r="B71" s="343">
        <v>3</v>
      </c>
      <c r="C71" s="341">
        <v>1</v>
      </c>
      <c r="D71" s="341">
        <v>1</v>
      </c>
      <c r="E71" s="341">
        <v>1</v>
      </c>
      <c r="F71" s="344">
        <v>2</v>
      </c>
      <c r="G71" s="342" t="s">
        <v>383</v>
      </c>
      <c r="H71" s="328">
        <v>38</v>
      </c>
      <c r="I71" s="401">
        <v>0</v>
      </c>
      <c r="J71" s="401">
        <v>0</v>
      </c>
      <c r="K71" s="401">
        <v>0</v>
      </c>
      <c r="L71" s="401">
        <v>0</v>
      </c>
      <c r="N71" s="339"/>
      <c r="O71" s="339"/>
    </row>
    <row r="72" spans="1:15">
      <c r="A72" s="346">
        <v>2</v>
      </c>
      <c r="B72" s="347">
        <v>3</v>
      </c>
      <c r="C72" s="347">
        <v>1</v>
      </c>
      <c r="D72" s="347">
        <v>1</v>
      </c>
      <c r="E72" s="347">
        <v>1</v>
      </c>
      <c r="F72" s="349">
        <v>3</v>
      </c>
      <c r="G72" s="348" t="s">
        <v>384</v>
      </c>
      <c r="H72" s="328">
        <v>39</v>
      </c>
      <c r="I72" s="402">
        <v>0</v>
      </c>
      <c r="J72" s="402">
        <v>0</v>
      </c>
      <c r="K72" s="402">
        <v>0</v>
      </c>
      <c r="L72" s="402">
        <v>0</v>
      </c>
      <c r="N72" s="339"/>
      <c r="O72" s="339"/>
    </row>
    <row r="73" spans="1:15" ht="27.6">
      <c r="A73" s="343">
        <v>2</v>
      </c>
      <c r="B73" s="341">
        <v>3</v>
      </c>
      <c r="C73" s="341">
        <v>1</v>
      </c>
      <c r="D73" s="341">
        <v>2</v>
      </c>
      <c r="E73" s="341"/>
      <c r="F73" s="344"/>
      <c r="G73" s="342" t="s">
        <v>385</v>
      </c>
      <c r="H73" s="328">
        <v>40</v>
      </c>
      <c r="I73" s="404">
        <f>I74</f>
        <v>0</v>
      </c>
      <c r="J73" s="410">
        <f>J74</f>
        <v>0</v>
      </c>
      <c r="K73" s="405">
        <f>K74</f>
        <v>0</v>
      </c>
      <c r="L73" s="405">
        <f>L74</f>
        <v>0</v>
      </c>
      <c r="N73" s="339"/>
      <c r="O73" s="339"/>
    </row>
    <row r="74" spans="1:15" ht="27.6">
      <c r="A74" s="354">
        <v>2</v>
      </c>
      <c r="B74" s="355">
        <v>3</v>
      </c>
      <c r="C74" s="355">
        <v>1</v>
      </c>
      <c r="D74" s="355">
        <v>2</v>
      </c>
      <c r="E74" s="355">
        <v>1</v>
      </c>
      <c r="F74" s="357"/>
      <c r="G74" s="342" t="s">
        <v>385</v>
      </c>
      <c r="H74" s="328">
        <v>41</v>
      </c>
      <c r="I74" s="400">
        <f>SUM(I75:I77)</f>
        <v>0</v>
      </c>
      <c r="J74" s="411">
        <f>SUM(J75:J77)</f>
        <v>0</v>
      </c>
      <c r="K74" s="399">
        <f>SUM(K75:K77)</f>
        <v>0</v>
      </c>
      <c r="L74" s="398">
        <f>SUM(L75:L77)</f>
        <v>0</v>
      </c>
      <c r="N74" s="339"/>
      <c r="O74" s="339"/>
    </row>
    <row r="75" spans="1:15" s="368" customFormat="1" ht="18.600000000000001" customHeight="1">
      <c r="A75" s="346">
        <v>2</v>
      </c>
      <c r="B75" s="347">
        <v>3</v>
      </c>
      <c r="C75" s="347">
        <v>1</v>
      </c>
      <c r="D75" s="347">
        <v>2</v>
      </c>
      <c r="E75" s="347">
        <v>1</v>
      </c>
      <c r="F75" s="349">
        <v>1</v>
      </c>
      <c r="G75" s="350" t="s">
        <v>382</v>
      </c>
      <c r="H75" s="328">
        <v>42</v>
      </c>
      <c r="I75" s="402">
        <v>0</v>
      </c>
      <c r="J75" s="402">
        <v>0</v>
      </c>
      <c r="K75" s="402">
        <v>0</v>
      </c>
      <c r="L75" s="402">
        <v>0</v>
      </c>
      <c r="N75" s="339"/>
      <c r="O75" s="339"/>
    </row>
    <row r="76" spans="1:15" ht="27.6">
      <c r="A76" s="346">
        <v>2</v>
      </c>
      <c r="B76" s="347">
        <v>3</v>
      </c>
      <c r="C76" s="347">
        <v>1</v>
      </c>
      <c r="D76" s="347">
        <v>2</v>
      </c>
      <c r="E76" s="347">
        <v>1</v>
      </c>
      <c r="F76" s="349">
        <v>2</v>
      </c>
      <c r="G76" s="350" t="s">
        <v>383</v>
      </c>
      <c r="H76" s="328">
        <v>43</v>
      </c>
      <c r="I76" s="402">
        <v>0</v>
      </c>
      <c r="J76" s="402">
        <v>0</v>
      </c>
      <c r="K76" s="402">
        <v>0</v>
      </c>
      <c r="L76" s="402">
        <v>0</v>
      </c>
      <c r="N76" s="339"/>
      <c r="O76" s="339"/>
    </row>
    <row r="77" spans="1:15" ht="15" customHeight="1">
      <c r="A77" s="346">
        <v>2</v>
      </c>
      <c r="B77" s="347">
        <v>3</v>
      </c>
      <c r="C77" s="347">
        <v>1</v>
      </c>
      <c r="D77" s="347">
        <v>2</v>
      </c>
      <c r="E77" s="347">
        <v>1</v>
      </c>
      <c r="F77" s="349">
        <v>3</v>
      </c>
      <c r="G77" s="350" t="s">
        <v>384</v>
      </c>
      <c r="H77" s="328">
        <v>44</v>
      </c>
      <c r="I77" s="402">
        <v>0</v>
      </c>
      <c r="J77" s="402">
        <v>0</v>
      </c>
      <c r="K77" s="402">
        <v>0</v>
      </c>
      <c r="L77" s="402">
        <v>0</v>
      </c>
      <c r="N77" s="339"/>
      <c r="O77" s="339"/>
    </row>
    <row r="78" spans="1:15" ht="27.75" customHeight="1">
      <c r="A78" s="346">
        <v>2</v>
      </c>
      <c r="B78" s="347">
        <v>3</v>
      </c>
      <c r="C78" s="347">
        <v>1</v>
      </c>
      <c r="D78" s="347">
        <v>3</v>
      </c>
      <c r="E78" s="347"/>
      <c r="F78" s="349"/>
      <c r="G78" s="350" t="s">
        <v>386</v>
      </c>
      <c r="H78" s="328">
        <v>45</v>
      </c>
      <c r="I78" s="397">
        <f>I79</f>
        <v>0</v>
      </c>
      <c r="J78" s="409">
        <f>J79</f>
        <v>0</v>
      </c>
      <c r="K78" s="398">
        <f>K79</f>
        <v>0</v>
      </c>
      <c r="L78" s="398">
        <f>L79</f>
        <v>0</v>
      </c>
      <c r="N78" s="339"/>
      <c r="O78" s="339"/>
    </row>
    <row r="79" spans="1:15" ht="26.25" customHeight="1">
      <c r="A79" s="346">
        <v>2</v>
      </c>
      <c r="B79" s="347">
        <v>3</v>
      </c>
      <c r="C79" s="347">
        <v>1</v>
      </c>
      <c r="D79" s="347">
        <v>3</v>
      </c>
      <c r="E79" s="347">
        <v>1</v>
      </c>
      <c r="F79" s="349"/>
      <c r="G79" s="350" t="s">
        <v>387</v>
      </c>
      <c r="H79" s="328">
        <v>46</v>
      </c>
      <c r="I79" s="397">
        <f>SUM(I80:I82)</f>
        <v>0</v>
      </c>
      <c r="J79" s="409">
        <f>SUM(J80:J82)</f>
        <v>0</v>
      </c>
      <c r="K79" s="398">
        <f>SUM(K80:K82)</f>
        <v>0</v>
      </c>
      <c r="L79" s="398">
        <f>SUM(L80:L82)</f>
        <v>0</v>
      </c>
      <c r="N79" s="339"/>
      <c r="O79" s="339"/>
    </row>
    <row r="80" spans="1:15" ht="15" customHeight="1">
      <c r="A80" s="343">
        <v>2</v>
      </c>
      <c r="B80" s="341">
        <v>3</v>
      </c>
      <c r="C80" s="341">
        <v>1</v>
      </c>
      <c r="D80" s="341">
        <v>3</v>
      </c>
      <c r="E80" s="341">
        <v>1</v>
      </c>
      <c r="F80" s="344">
        <v>1</v>
      </c>
      <c r="G80" s="359" t="s">
        <v>388</v>
      </c>
      <c r="H80" s="328">
        <v>47</v>
      </c>
      <c r="I80" s="401">
        <v>0</v>
      </c>
      <c r="J80" s="401">
        <v>0</v>
      </c>
      <c r="K80" s="401">
        <v>0</v>
      </c>
      <c r="L80" s="401">
        <v>0</v>
      </c>
      <c r="N80" s="339"/>
      <c r="O80" s="339"/>
    </row>
    <row r="81" spans="1:15" ht="16.5" customHeight="1">
      <c r="A81" s="346">
        <v>2</v>
      </c>
      <c r="B81" s="347">
        <v>3</v>
      </c>
      <c r="C81" s="347">
        <v>1</v>
      </c>
      <c r="D81" s="347">
        <v>3</v>
      </c>
      <c r="E81" s="347">
        <v>1</v>
      </c>
      <c r="F81" s="349">
        <v>2</v>
      </c>
      <c r="G81" s="350" t="s">
        <v>389</v>
      </c>
      <c r="H81" s="328">
        <v>48</v>
      </c>
      <c r="I81" s="402">
        <v>0</v>
      </c>
      <c r="J81" s="402">
        <v>0</v>
      </c>
      <c r="K81" s="402">
        <v>0</v>
      </c>
      <c r="L81" s="402">
        <v>0</v>
      </c>
      <c r="N81" s="339"/>
      <c r="O81" s="339"/>
    </row>
    <row r="82" spans="1:15" ht="17.25" customHeight="1">
      <c r="A82" s="343">
        <v>2</v>
      </c>
      <c r="B82" s="341">
        <v>3</v>
      </c>
      <c r="C82" s="341">
        <v>1</v>
      </c>
      <c r="D82" s="341">
        <v>3</v>
      </c>
      <c r="E82" s="341">
        <v>1</v>
      </c>
      <c r="F82" s="344">
        <v>3</v>
      </c>
      <c r="G82" s="359" t="s">
        <v>390</v>
      </c>
      <c r="H82" s="328">
        <v>49</v>
      </c>
      <c r="I82" s="401">
        <v>0</v>
      </c>
      <c r="J82" s="401">
        <v>0</v>
      </c>
      <c r="K82" s="401">
        <v>0</v>
      </c>
      <c r="L82" s="401">
        <v>0</v>
      </c>
      <c r="N82" s="339"/>
      <c r="O82" s="339"/>
    </row>
    <row r="83" spans="1:15" ht="12.75" customHeight="1">
      <c r="A83" s="343">
        <v>2</v>
      </c>
      <c r="B83" s="341">
        <v>3</v>
      </c>
      <c r="C83" s="341">
        <v>2</v>
      </c>
      <c r="D83" s="341"/>
      <c r="E83" s="341"/>
      <c r="F83" s="344"/>
      <c r="G83" s="359" t="s">
        <v>391</v>
      </c>
      <c r="H83" s="328">
        <v>50</v>
      </c>
      <c r="I83" s="397">
        <f t="shared" ref="I83:L84" si="2">I84</f>
        <v>0</v>
      </c>
      <c r="J83" s="397">
        <f t="shared" si="2"/>
        <v>0</v>
      </c>
      <c r="K83" s="397">
        <f t="shared" si="2"/>
        <v>0</v>
      </c>
      <c r="L83" s="397">
        <f t="shared" si="2"/>
        <v>0</v>
      </c>
      <c r="N83" s="339"/>
      <c r="O83" s="339"/>
    </row>
    <row r="84" spans="1:15" ht="12" customHeight="1">
      <c r="A84" s="343">
        <v>2</v>
      </c>
      <c r="B84" s="341">
        <v>3</v>
      </c>
      <c r="C84" s="341">
        <v>2</v>
      </c>
      <c r="D84" s="341">
        <v>1</v>
      </c>
      <c r="E84" s="341"/>
      <c r="F84" s="344"/>
      <c r="G84" s="359" t="s">
        <v>391</v>
      </c>
      <c r="H84" s="328">
        <v>51</v>
      </c>
      <c r="I84" s="397">
        <f t="shared" si="2"/>
        <v>0</v>
      </c>
      <c r="J84" s="397">
        <f t="shared" si="2"/>
        <v>0</v>
      </c>
      <c r="K84" s="397">
        <f t="shared" si="2"/>
        <v>0</v>
      </c>
      <c r="L84" s="397">
        <f t="shared" si="2"/>
        <v>0</v>
      </c>
      <c r="N84" s="339"/>
      <c r="O84" s="339"/>
    </row>
    <row r="85" spans="1:15" ht="15.75" customHeight="1">
      <c r="A85" s="343">
        <v>2</v>
      </c>
      <c r="B85" s="341">
        <v>3</v>
      </c>
      <c r="C85" s="341">
        <v>2</v>
      </c>
      <c r="D85" s="341">
        <v>1</v>
      </c>
      <c r="E85" s="341">
        <v>1</v>
      </c>
      <c r="F85" s="344"/>
      <c r="G85" s="359" t="s">
        <v>391</v>
      </c>
      <c r="H85" s="328">
        <v>52</v>
      </c>
      <c r="I85" s="397">
        <f>SUM(I86)</f>
        <v>0</v>
      </c>
      <c r="J85" s="397">
        <f>SUM(J86)</f>
        <v>0</v>
      </c>
      <c r="K85" s="397">
        <f>SUM(K86)</f>
        <v>0</v>
      </c>
      <c r="L85" s="397">
        <f>SUM(L86)</f>
        <v>0</v>
      </c>
      <c r="N85" s="339"/>
      <c r="O85" s="339"/>
    </row>
    <row r="86" spans="1:15" ht="13.5" customHeight="1">
      <c r="A86" s="343">
        <v>2</v>
      </c>
      <c r="B86" s="341">
        <v>3</v>
      </c>
      <c r="C86" s="341">
        <v>2</v>
      </c>
      <c r="D86" s="341">
        <v>1</v>
      </c>
      <c r="E86" s="341">
        <v>1</v>
      </c>
      <c r="F86" s="344">
        <v>1</v>
      </c>
      <c r="G86" s="359" t="s">
        <v>391</v>
      </c>
      <c r="H86" s="328">
        <v>53</v>
      </c>
      <c r="I86" s="402">
        <v>0</v>
      </c>
      <c r="J86" s="402">
        <v>0</v>
      </c>
      <c r="K86" s="402">
        <v>0</v>
      </c>
      <c r="L86" s="402">
        <v>0</v>
      </c>
      <c r="N86" s="339"/>
      <c r="O86" s="339"/>
    </row>
    <row r="87" spans="1:15" ht="16.5" customHeight="1">
      <c r="A87" s="333">
        <v>2</v>
      </c>
      <c r="B87" s="334">
        <v>4</v>
      </c>
      <c r="C87" s="334"/>
      <c r="D87" s="334"/>
      <c r="E87" s="334"/>
      <c r="F87" s="336"/>
      <c r="G87" s="369" t="s">
        <v>392</v>
      </c>
      <c r="H87" s="328">
        <v>54</v>
      </c>
      <c r="I87" s="397">
        <f t="shared" ref="I87:L89" si="3">I88</f>
        <v>0</v>
      </c>
      <c r="J87" s="409">
        <f t="shared" si="3"/>
        <v>0</v>
      </c>
      <c r="K87" s="398">
        <f t="shared" si="3"/>
        <v>0</v>
      </c>
      <c r="L87" s="398">
        <f t="shared" si="3"/>
        <v>0</v>
      </c>
      <c r="N87" s="339"/>
      <c r="O87" s="339"/>
    </row>
    <row r="88" spans="1:15" ht="15.75" customHeight="1">
      <c r="A88" s="346">
        <v>2</v>
      </c>
      <c r="B88" s="347">
        <v>4</v>
      </c>
      <c r="C88" s="347">
        <v>1</v>
      </c>
      <c r="D88" s="347"/>
      <c r="E88" s="347"/>
      <c r="F88" s="349"/>
      <c r="G88" s="350" t="s">
        <v>393</v>
      </c>
      <c r="H88" s="328">
        <v>55</v>
      </c>
      <c r="I88" s="397">
        <f t="shared" si="3"/>
        <v>0</v>
      </c>
      <c r="J88" s="409">
        <f t="shared" si="3"/>
        <v>0</v>
      </c>
      <c r="K88" s="398">
        <f t="shared" si="3"/>
        <v>0</v>
      </c>
      <c r="L88" s="398">
        <f t="shared" si="3"/>
        <v>0</v>
      </c>
      <c r="N88" s="339"/>
      <c r="O88" s="339"/>
    </row>
    <row r="89" spans="1:15" ht="17.25" customHeight="1">
      <c r="A89" s="346">
        <v>2</v>
      </c>
      <c r="B89" s="347">
        <v>4</v>
      </c>
      <c r="C89" s="347">
        <v>1</v>
      </c>
      <c r="D89" s="347">
        <v>1</v>
      </c>
      <c r="E89" s="347"/>
      <c r="F89" s="349"/>
      <c r="G89" s="350" t="s">
        <v>393</v>
      </c>
      <c r="H89" s="328">
        <v>56</v>
      </c>
      <c r="I89" s="397">
        <f t="shared" si="3"/>
        <v>0</v>
      </c>
      <c r="J89" s="409">
        <f t="shared" si="3"/>
        <v>0</v>
      </c>
      <c r="K89" s="398">
        <f t="shared" si="3"/>
        <v>0</v>
      </c>
      <c r="L89" s="398">
        <f t="shared" si="3"/>
        <v>0</v>
      </c>
      <c r="N89" s="339"/>
      <c r="O89" s="339"/>
    </row>
    <row r="90" spans="1:15" ht="18" customHeight="1">
      <c r="A90" s="346">
        <v>2</v>
      </c>
      <c r="B90" s="347">
        <v>4</v>
      </c>
      <c r="C90" s="347">
        <v>1</v>
      </c>
      <c r="D90" s="347">
        <v>1</v>
      </c>
      <c r="E90" s="347">
        <v>1</v>
      </c>
      <c r="F90" s="349"/>
      <c r="G90" s="350" t="s">
        <v>393</v>
      </c>
      <c r="H90" s="328">
        <v>57</v>
      </c>
      <c r="I90" s="397">
        <f>SUM(I91:I93)</f>
        <v>0</v>
      </c>
      <c r="J90" s="409">
        <f>SUM(J91:J93)</f>
        <v>0</v>
      </c>
      <c r="K90" s="398">
        <f>SUM(K91:K93)</f>
        <v>0</v>
      </c>
      <c r="L90" s="398">
        <f>SUM(L91:L93)</f>
        <v>0</v>
      </c>
      <c r="N90" s="339"/>
      <c r="O90" s="339"/>
    </row>
    <row r="91" spans="1:15" ht="14.25" customHeight="1">
      <c r="A91" s="346">
        <v>2</v>
      </c>
      <c r="B91" s="347">
        <v>4</v>
      </c>
      <c r="C91" s="347">
        <v>1</v>
      </c>
      <c r="D91" s="347">
        <v>1</v>
      </c>
      <c r="E91" s="347">
        <v>1</v>
      </c>
      <c r="F91" s="349">
        <v>1</v>
      </c>
      <c r="G91" s="350" t="s">
        <v>394</v>
      </c>
      <c r="H91" s="328">
        <v>58</v>
      </c>
      <c r="I91" s="402">
        <v>0</v>
      </c>
      <c r="J91" s="402">
        <v>0</v>
      </c>
      <c r="K91" s="402">
        <v>0</v>
      </c>
      <c r="L91" s="402">
        <v>0</v>
      </c>
      <c r="N91" s="339"/>
      <c r="O91" s="339"/>
    </row>
    <row r="92" spans="1:15" ht="13.5" customHeight="1">
      <c r="A92" s="346">
        <v>2</v>
      </c>
      <c r="B92" s="346">
        <v>4</v>
      </c>
      <c r="C92" s="346">
        <v>1</v>
      </c>
      <c r="D92" s="347">
        <v>1</v>
      </c>
      <c r="E92" s="347">
        <v>1</v>
      </c>
      <c r="F92" s="370">
        <v>2</v>
      </c>
      <c r="G92" s="348" t="s">
        <v>395</v>
      </c>
      <c r="H92" s="328">
        <v>59</v>
      </c>
      <c r="I92" s="402">
        <v>0</v>
      </c>
      <c r="J92" s="402">
        <v>0</v>
      </c>
      <c r="K92" s="402">
        <v>0</v>
      </c>
      <c r="L92" s="402">
        <v>0</v>
      </c>
      <c r="N92" s="339"/>
      <c r="O92" s="339"/>
    </row>
    <row r="93" spans="1:15">
      <c r="A93" s="346">
        <v>2</v>
      </c>
      <c r="B93" s="347">
        <v>4</v>
      </c>
      <c r="C93" s="346">
        <v>1</v>
      </c>
      <c r="D93" s="347">
        <v>1</v>
      </c>
      <c r="E93" s="347">
        <v>1</v>
      </c>
      <c r="F93" s="370">
        <v>3</v>
      </c>
      <c r="G93" s="348" t="s">
        <v>396</v>
      </c>
      <c r="H93" s="328">
        <v>60</v>
      </c>
      <c r="I93" s="402">
        <v>0</v>
      </c>
      <c r="J93" s="402">
        <v>0</v>
      </c>
      <c r="K93" s="402">
        <v>0</v>
      </c>
      <c r="L93" s="402">
        <v>0</v>
      </c>
      <c r="N93" s="339"/>
      <c r="O93" s="339"/>
    </row>
    <row r="94" spans="1:15">
      <c r="A94" s="333">
        <v>2</v>
      </c>
      <c r="B94" s="334">
        <v>5</v>
      </c>
      <c r="C94" s="333"/>
      <c r="D94" s="334"/>
      <c r="E94" s="334"/>
      <c r="F94" s="371"/>
      <c r="G94" s="335" t="s">
        <v>397</v>
      </c>
      <c r="H94" s="328">
        <v>61</v>
      </c>
      <c r="I94" s="397">
        <f>SUM(I95+I100+I105)</f>
        <v>0</v>
      </c>
      <c r="J94" s="409">
        <f>SUM(J95+J100+J105)</f>
        <v>0</v>
      </c>
      <c r="K94" s="398">
        <f>SUM(K95+K100+K105)</f>
        <v>0</v>
      </c>
      <c r="L94" s="398">
        <f>SUM(L95+L100+L105)</f>
        <v>0</v>
      </c>
      <c r="N94" s="339"/>
      <c r="O94" s="339"/>
    </row>
    <row r="95" spans="1:15">
      <c r="A95" s="343">
        <v>2</v>
      </c>
      <c r="B95" s="341">
        <v>5</v>
      </c>
      <c r="C95" s="343">
        <v>1</v>
      </c>
      <c r="D95" s="341"/>
      <c r="E95" s="341"/>
      <c r="F95" s="372"/>
      <c r="G95" s="342" t="s">
        <v>398</v>
      </c>
      <c r="H95" s="328">
        <v>62</v>
      </c>
      <c r="I95" s="404">
        <f t="shared" ref="I95:L96" si="4">I96</f>
        <v>0</v>
      </c>
      <c r="J95" s="410">
        <f t="shared" si="4"/>
        <v>0</v>
      </c>
      <c r="K95" s="405">
        <f t="shared" si="4"/>
        <v>0</v>
      </c>
      <c r="L95" s="405">
        <f t="shared" si="4"/>
        <v>0</v>
      </c>
      <c r="N95" s="339"/>
      <c r="O95" s="339"/>
    </row>
    <row r="96" spans="1:15">
      <c r="A96" s="346">
        <v>2</v>
      </c>
      <c r="B96" s="347">
        <v>5</v>
      </c>
      <c r="C96" s="346">
        <v>1</v>
      </c>
      <c r="D96" s="347">
        <v>1</v>
      </c>
      <c r="E96" s="347"/>
      <c r="F96" s="370"/>
      <c r="G96" s="348" t="s">
        <v>398</v>
      </c>
      <c r="H96" s="328">
        <v>63</v>
      </c>
      <c r="I96" s="397">
        <f t="shared" si="4"/>
        <v>0</v>
      </c>
      <c r="J96" s="409">
        <f t="shared" si="4"/>
        <v>0</v>
      </c>
      <c r="K96" s="398">
        <f t="shared" si="4"/>
        <v>0</v>
      </c>
      <c r="L96" s="398">
        <f t="shared" si="4"/>
        <v>0</v>
      </c>
      <c r="N96" s="339"/>
      <c r="O96" s="339"/>
    </row>
    <row r="97" spans="1:15">
      <c r="A97" s="346">
        <v>2</v>
      </c>
      <c r="B97" s="347">
        <v>5</v>
      </c>
      <c r="C97" s="346">
        <v>1</v>
      </c>
      <c r="D97" s="347">
        <v>1</v>
      </c>
      <c r="E97" s="347">
        <v>1</v>
      </c>
      <c r="F97" s="370"/>
      <c r="G97" s="348" t="s">
        <v>398</v>
      </c>
      <c r="H97" s="328">
        <v>64</v>
      </c>
      <c r="I97" s="397">
        <f>SUM(I98:I99)</f>
        <v>0</v>
      </c>
      <c r="J97" s="409">
        <f>SUM(J98:J99)</f>
        <v>0</v>
      </c>
      <c r="K97" s="398">
        <f>SUM(K98:K99)</f>
        <v>0</v>
      </c>
      <c r="L97" s="398">
        <f>SUM(L98:L99)</f>
        <v>0</v>
      </c>
      <c r="N97" s="339"/>
      <c r="O97" s="339"/>
    </row>
    <row r="98" spans="1:15" ht="27.6">
      <c r="A98" s="346">
        <v>2</v>
      </c>
      <c r="B98" s="347">
        <v>5</v>
      </c>
      <c r="C98" s="346">
        <v>1</v>
      </c>
      <c r="D98" s="347">
        <v>1</v>
      </c>
      <c r="E98" s="347">
        <v>1</v>
      </c>
      <c r="F98" s="370">
        <v>1</v>
      </c>
      <c r="G98" s="348" t="s">
        <v>399</v>
      </c>
      <c r="H98" s="328">
        <v>65</v>
      </c>
      <c r="I98" s="402">
        <v>0</v>
      </c>
      <c r="J98" s="402">
        <v>0</v>
      </c>
      <c r="K98" s="402">
        <v>0</v>
      </c>
      <c r="L98" s="402">
        <v>0</v>
      </c>
      <c r="N98" s="339"/>
      <c r="O98" s="339"/>
    </row>
    <row r="99" spans="1:15" ht="15.75" customHeight="1">
      <c r="A99" s="346">
        <v>2</v>
      </c>
      <c r="B99" s="347">
        <v>5</v>
      </c>
      <c r="C99" s="346">
        <v>1</v>
      </c>
      <c r="D99" s="347">
        <v>1</v>
      </c>
      <c r="E99" s="347">
        <v>1</v>
      </c>
      <c r="F99" s="370">
        <v>2</v>
      </c>
      <c r="G99" s="348" t="s">
        <v>400</v>
      </c>
      <c r="H99" s="328">
        <v>66</v>
      </c>
      <c r="I99" s="402">
        <v>0</v>
      </c>
      <c r="J99" s="402">
        <v>0</v>
      </c>
      <c r="K99" s="402">
        <v>0</v>
      </c>
      <c r="L99" s="402">
        <v>0</v>
      </c>
      <c r="N99" s="339"/>
      <c r="O99" s="339"/>
    </row>
    <row r="100" spans="1:15" ht="12" customHeight="1">
      <c r="A100" s="346">
        <v>2</v>
      </c>
      <c r="B100" s="347">
        <v>5</v>
      </c>
      <c r="C100" s="346">
        <v>2</v>
      </c>
      <c r="D100" s="347"/>
      <c r="E100" s="347"/>
      <c r="F100" s="370"/>
      <c r="G100" s="348" t="s">
        <v>401</v>
      </c>
      <c r="H100" s="328">
        <v>67</v>
      </c>
      <c r="I100" s="397">
        <f t="shared" ref="I100:L101" si="5">I101</f>
        <v>0</v>
      </c>
      <c r="J100" s="409">
        <f t="shared" si="5"/>
        <v>0</v>
      </c>
      <c r="K100" s="398">
        <f t="shared" si="5"/>
        <v>0</v>
      </c>
      <c r="L100" s="397">
        <f t="shared" si="5"/>
        <v>0</v>
      </c>
      <c r="N100" s="339"/>
      <c r="O100" s="339"/>
    </row>
    <row r="101" spans="1:15" ht="15.75" customHeight="1">
      <c r="A101" s="350">
        <v>2</v>
      </c>
      <c r="B101" s="346">
        <v>5</v>
      </c>
      <c r="C101" s="347">
        <v>2</v>
      </c>
      <c r="D101" s="348">
        <v>1</v>
      </c>
      <c r="E101" s="346"/>
      <c r="F101" s="370"/>
      <c r="G101" s="348" t="s">
        <v>401</v>
      </c>
      <c r="H101" s="328">
        <v>68</v>
      </c>
      <c r="I101" s="397">
        <f t="shared" si="5"/>
        <v>0</v>
      </c>
      <c r="J101" s="409">
        <f t="shared" si="5"/>
        <v>0</v>
      </c>
      <c r="K101" s="398">
        <f t="shared" si="5"/>
        <v>0</v>
      </c>
      <c r="L101" s="397">
        <f t="shared" si="5"/>
        <v>0</v>
      </c>
      <c r="N101" s="339"/>
      <c r="O101" s="339"/>
    </row>
    <row r="102" spans="1:15" ht="15" customHeight="1">
      <c r="A102" s="350">
        <v>2</v>
      </c>
      <c r="B102" s="346">
        <v>5</v>
      </c>
      <c r="C102" s="347">
        <v>2</v>
      </c>
      <c r="D102" s="348">
        <v>1</v>
      </c>
      <c r="E102" s="346">
        <v>1</v>
      </c>
      <c r="F102" s="370"/>
      <c r="G102" s="348" t="s">
        <v>401</v>
      </c>
      <c r="H102" s="328">
        <v>69</v>
      </c>
      <c r="I102" s="397">
        <f>SUM(I103:I104)</f>
        <v>0</v>
      </c>
      <c r="J102" s="409">
        <f>SUM(J103:J104)</f>
        <v>0</v>
      </c>
      <c r="K102" s="398">
        <f>SUM(K103:K104)</f>
        <v>0</v>
      </c>
      <c r="L102" s="397">
        <f>SUM(L103:L104)</f>
        <v>0</v>
      </c>
      <c r="N102" s="339"/>
      <c r="O102" s="339"/>
    </row>
    <row r="103" spans="1:15" ht="27.6">
      <c r="A103" s="350">
        <v>2</v>
      </c>
      <c r="B103" s="346">
        <v>5</v>
      </c>
      <c r="C103" s="347">
        <v>2</v>
      </c>
      <c r="D103" s="348">
        <v>1</v>
      </c>
      <c r="E103" s="346">
        <v>1</v>
      </c>
      <c r="F103" s="370">
        <v>1</v>
      </c>
      <c r="G103" s="348" t="s">
        <v>402</v>
      </c>
      <c r="H103" s="328">
        <v>70</v>
      </c>
      <c r="I103" s="402">
        <v>0</v>
      </c>
      <c r="J103" s="402">
        <v>0</v>
      </c>
      <c r="K103" s="402">
        <v>0</v>
      </c>
      <c r="L103" s="402">
        <v>0</v>
      </c>
      <c r="N103" s="339"/>
      <c r="O103" s="339"/>
    </row>
    <row r="104" spans="1:15" ht="25.5" customHeight="1">
      <c r="A104" s="350">
        <v>2</v>
      </c>
      <c r="B104" s="346">
        <v>5</v>
      </c>
      <c r="C104" s="347">
        <v>2</v>
      </c>
      <c r="D104" s="348">
        <v>1</v>
      </c>
      <c r="E104" s="346">
        <v>1</v>
      </c>
      <c r="F104" s="370">
        <v>2</v>
      </c>
      <c r="G104" s="348" t="s">
        <v>403</v>
      </c>
      <c r="H104" s="328">
        <v>71</v>
      </c>
      <c r="I104" s="402">
        <v>0</v>
      </c>
      <c r="J104" s="402">
        <v>0</v>
      </c>
      <c r="K104" s="402">
        <v>0</v>
      </c>
      <c r="L104" s="402">
        <v>0</v>
      </c>
      <c r="N104" s="339"/>
      <c r="O104" s="339"/>
    </row>
    <row r="105" spans="1:15" ht="28.5" customHeight="1">
      <c r="A105" s="350">
        <v>2</v>
      </c>
      <c r="B105" s="346">
        <v>5</v>
      </c>
      <c r="C105" s="347">
        <v>3</v>
      </c>
      <c r="D105" s="348"/>
      <c r="E105" s="346"/>
      <c r="F105" s="370"/>
      <c r="G105" s="348" t="s">
        <v>404</v>
      </c>
      <c r="H105" s="328">
        <v>72</v>
      </c>
      <c r="I105" s="397">
        <f t="shared" ref="I105:L106" si="6">I106</f>
        <v>0</v>
      </c>
      <c r="J105" s="409">
        <f t="shared" si="6"/>
        <v>0</v>
      </c>
      <c r="K105" s="398">
        <f t="shared" si="6"/>
        <v>0</v>
      </c>
      <c r="L105" s="397">
        <f t="shared" si="6"/>
        <v>0</v>
      </c>
      <c r="N105" s="339"/>
      <c r="O105" s="339"/>
    </row>
    <row r="106" spans="1:15" ht="27" customHeight="1">
      <c r="A106" s="350">
        <v>2</v>
      </c>
      <c r="B106" s="346">
        <v>5</v>
      </c>
      <c r="C106" s="347">
        <v>3</v>
      </c>
      <c r="D106" s="348">
        <v>1</v>
      </c>
      <c r="E106" s="346"/>
      <c r="F106" s="370"/>
      <c r="G106" s="348" t="s">
        <v>405</v>
      </c>
      <c r="H106" s="328">
        <v>73</v>
      </c>
      <c r="I106" s="397">
        <f t="shared" si="6"/>
        <v>0</v>
      </c>
      <c r="J106" s="409">
        <f t="shared" si="6"/>
        <v>0</v>
      </c>
      <c r="K106" s="398">
        <f t="shared" si="6"/>
        <v>0</v>
      </c>
      <c r="L106" s="397">
        <f t="shared" si="6"/>
        <v>0</v>
      </c>
      <c r="N106" s="339"/>
      <c r="O106" s="339"/>
    </row>
    <row r="107" spans="1:15" ht="30" customHeight="1">
      <c r="A107" s="353">
        <v>2</v>
      </c>
      <c r="B107" s="354">
        <v>5</v>
      </c>
      <c r="C107" s="355">
        <v>3</v>
      </c>
      <c r="D107" s="356">
        <v>1</v>
      </c>
      <c r="E107" s="354">
        <v>1</v>
      </c>
      <c r="F107" s="373"/>
      <c r="G107" s="356" t="s">
        <v>405</v>
      </c>
      <c r="H107" s="328">
        <v>74</v>
      </c>
      <c r="I107" s="400">
        <f>SUM(I108:I109)</f>
        <v>0</v>
      </c>
      <c r="J107" s="411">
        <f>SUM(J108:J109)</f>
        <v>0</v>
      </c>
      <c r="K107" s="399">
        <f>SUM(K108:K109)</f>
        <v>0</v>
      </c>
      <c r="L107" s="400">
        <f>SUM(L108:L109)</f>
        <v>0</v>
      </c>
      <c r="N107" s="339"/>
      <c r="O107" s="339"/>
    </row>
    <row r="108" spans="1:15" ht="26.25" customHeight="1">
      <c r="A108" s="350">
        <v>2</v>
      </c>
      <c r="B108" s="346">
        <v>5</v>
      </c>
      <c r="C108" s="347">
        <v>3</v>
      </c>
      <c r="D108" s="348">
        <v>1</v>
      </c>
      <c r="E108" s="346">
        <v>1</v>
      </c>
      <c r="F108" s="370">
        <v>1</v>
      </c>
      <c r="G108" s="348" t="s">
        <v>405</v>
      </c>
      <c r="H108" s="328">
        <v>75</v>
      </c>
      <c r="I108" s="402">
        <v>0</v>
      </c>
      <c r="J108" s="402">
        <v>0</v>
      </c>
      <c r="K108" s="402">
        <v>0</v>
      </c>
      <c r="L108" s="402">
        <v>0</v>
      </c>
      <c r="N108" s="339"/>
      <c r="O108" s="339"/>
    </row>
    <row r="109" spans="1:15" ht="26.25" customHeight="1">
      <c r="A109" s="353">
        <v>2</v>
      </c>
      <c r="B109" s="354">
        <v>5</v>
      </c>
      <c r="C109" s="355">
        <v>3</v>
      </c>
      <c r="D109" s="356">
        <v>1</v>
      </c>
      <c r="E109" s="354">
        <v>1</v>
      </c>
      <c r="F109" s="373">
        <v>2</v>
      </c>
      <c r="G109" s="356" t="s">
        <v>406</v>
      </c>
      <c r="H109" s="328">
        <v>76</v>
      </c>
      <c r="I109" s="402">
        <v>0</v>
      </c>
      <c r="J109" s="402">
        <v>0</v>
      </c>
      <c r="K109" s="402">
        <v>0</v>
      </c>
      <c r="L109" s="402">
        <v>0</v>
      </c>
      <c r="N109" s="339"/>
      <c r="O109" s="339"/>
    </row>
    <row r="110" spans="1:15" ht="27.75" customHeight="1">
      <c r="A110" s="353">
        <v>2</v>
      </c>
      <c r="B110" s="354">
        <v>5</v>
      </c>
      <c r="C110" s="355">
        <v>3</v>
      </c>
      <c r="D110" s="356">
        <v>2</v>
      </c>
      <c r="E110" s="354"/>
      <c r="F110" s="373"/>
      <c r="G110" s="356" t="s">
        <v>407</v>
      </c>
      <c r="H110" s="328">
        <v>77</v>
      </c>
      <c r="I110" s="400">
        <f>I111</f>
        <v>0</v>
      </c>
      <c r="J110" s="400">
        <f>J111</f>
        <v>0</v>
      </c>
      <c r="K110" s="400">
        <f>K111</f>
        <v>0</v>
      </c>
      <c r="L110" s="400">
        <f>L111</f>
        <v>0</v>
      </c>
      <c r="N110" s="339"/>
      <c r="O110" s="339"/>
    </row>
    <row r="111" spans="1:15" ht="25.5" customHeight="1">
      <c r="A111" s="353">
        <v>2</v>
      </c>
      <c r="B111" s="354">
        <v>5</v>
      </c>
      <c r="C111" s="355">
        <v>3</v>
      </c>
      <c r="D111" s="356">
        <v>2</v>
      </c>
      <c r="E111" s="354">
        <v>1</v>
      </c>
      <c r="F111" s="373"/>
      <c r="G111" s="356" t="s">
        <v>407</v>
      </c>
      <c r="H111" s="328">
        <v>78</v>
      </c>
      <c r="I111" s="400">
        <f>SUM(I112:I113)</f>
        <v>0</v>
      </c>
      <c r="J111" s="400">
        <f>SUM(J112:J113)</f>
        <v>0</v>
      </c>
      <c r="K111" s="400">
        <f>SUM(K112:K113)</f>
        <v>0</v>
      </c>
      <c r="L111" s="400">
        <f>SUM(L112:L113)</f>
        <v>0</v>
      </c>
      <c r="N111" s="339"/>
      <c r="O111" s="339"/>
    </row>
    <row r="112" spans="1:15" ht="30" customHeight="1">
      <c r="A112" s="353">
        <v>2</v>
      </c>
      <c r="B112" s="354">
        <v>5</v>
      </c>
      <c r="C112" s="355">
        <v>3</v>
      </c>
      <c r="D112" s="356">
        <v>2</v>
      </c>
      <c r="E112" s="354">
        <v>1</v>
      </c>
      <c r="F112" s="373">
        <v>1</v>
      </c>
      <c r="G112" s="356" t="s">
        <v>407</v>
      </c>
      <c r="H112" s="328">
        <v>79</v>
      </c>
      <c r="I112" s="402">
        <v>0</v>
      </c>
      <c r="J112" s="402">
        <v>0</v>
      </c>
      <c r="K112" s="402">
        <v>0</v>
      </c>
      <c r="L112" s="402">
        <v>0</v>
      </c>
      <c r="N112" s="339"/>
      <c r="O112" s="339"/>
    </row>
    <row r="113" spans="1:15" ht="18" customHeight="1">
      <c r="A113" s="353">
        <v>2</v>
      </c>
      <c r="B113" s="354">
        <v>5</v>
      </c>
      <c r="C113" s="355">
        <v>3</v>
      </c>
      <c r="D113" s="356">
        <v>2</v>
      </c>
      <c r="E113" s="354">
        <v>1</v>
      </c>
      <c r="F113" s="373">
        <v>2</v>
      </c>
      <c r="G113" s="356" t="s">
        <v>408</v>
      </c>
      <c r="H113" s="328">
        <v>80</v>
      </c>
      <c r="I113" s="402">
        <v>0</v>
      </c>
      <c r="J113" s="402">
        <v>0</v>
      </c>
      <c r="K113" s="402">
        <v>0</v>
      </c>
      <c r="L113" s="402">
        <v>0</v>
      </c>
      <c r="N113" s="339"/>
      <c r="O113" s="339"/>
    </row>
    <row r="114" spans="1:15" ht="16.5" customHeight="1">
      <c r="A114" s="369">
        <v>2</v>
      </c>
      <c r="B114" s="333">
        <v>6</v>
      </c>
      <c r="C114" s="334"/>
      <c r="D114" s="335"/>
      <c r="E114" s="333"/>
      <c r="F114" s="371"/>
      <c r="G114" s="374" t="s">
        <v>409</v>
      </c>
      <c r="H114" s="328">
        <v>81</v>
      </c>
      <c r="I114" s="397">
        <f>SUM(I115+I120+I124+I128+I132+I136)</f>
        <v>0</v>
      </c>
      <c r="J114" s="397">
        <f>SUM(J115+J120+J124+J128+J132+J136)</f>
        <v>0</v>
      </c>
      <c r="K114" s="397">
        <f>SUM(K115+K120+K124+K128+K132+K136)</f>
        <v>0</v>
      </c>
      <c r="L114" s="397">
        <f>SUM(L115+L120+L124+L128+L132+L136)</f>
        <v>0</v>
      </c>
      <c r="N114" s="339"/>
      <c r="O114" s="339"/>
    </row>
    <row r="115" spans="1:15" ht="14.25" customHeight="1">
      <c r="A115" s="353">
        <v>2</v>
      </c>
      <c r="B115" s="354">
        <v>6</v>
      </c>
      <c r="C115" s="355">
        <v>1</v>
      </c>
      <c r="D115" s="356"/>
      <c r="E115" s="354"/>
      <c r="F115" s="373"/>
      <c r="G115" s="356" t="s">
        <v>410</v>
      </c>
      <c r="H115" s="328">
        <v>82</v>
      </c>
      <c r="I115" s="400">
        <f t="shared" ref="I115:L116" si="7">I116</f>
        <v>0</v>
      </c>
      <c r="J115" s="411">
        <f t="shared" si="7"/>
        <v>0</v>
      </c>
      <c r="K115" s="399">
        <f t="shared" si="7"/>
        <v>0</v>
      </c>
      <c r="L115" s="400">
        <f t="shared" si="7"/>
        <v>0</v>
      </c>
      <c r="N115" s="339"/>
      <c r="O115" s="339"/>
    </row>
    <row r="116" spans="1:15" ht="14.25" customHeight="1">
      <c r="A116" s="350">
        <v>2</v>
      </c>
      <c r="B116" s="346">
        <v>6</v>
      </c>
      <c r="C116" s="347">
        <v>1</v>
      </c>
      <c r="D116" s="348">
        <v>1</v>
      </c>
      <c r="E116" s="346"/>
      <c r="F116" s="370"/>
      <c r="G116" s="348" t="s">
        <v>410</v>
      </c>
      <c r="H116" s="328">
        <v>83</v>
      </c>
      <c r="I116" s="397">
        <f t="shared" si="7"/>
        <v>0</v>
      </c>
      <c r="J116" s="409">
        <f t="shared" si="7"/>
        <v>0</v>
      </c>
      <c r="K116" s="398">
        <f t="shared" si="7"/>
        <v>0</v>
      </c>
      <c r="L116" s="397">
        <f t="shared" si="7"/>
        <v>0</v>
      </c>
      <c r="N116" s="339"/>
      <c r="O116" s="339"/>
    </row>
    <row r="117" spans="1:15">
      <c r="A117" s="350">
        <v>2</v>
      </c>
      <c r="B117" s="346">
        <v>6</v>
      </c>
      <c r="C117" s="347">
        <v>1</v>
      </c>
      <c r="D117" s="348">
        <v>1</v>
      </c>
      <c r="E117" s="346">
        <v>1</v>
      </c>
      <c r="F117" s="370"/>
      <c r="G117" s="348" t="s">
        <v>410</v>
      </c>
      <c r="H117" s="328">
        <v>84</v>
      </c>
      <c r="I117" s="397">
        <f>SUM(I118:I119)</f>
        <v>0</v>
      </c>
      <c r="J117" s="409">
        <f>SUM(J118:J119)</f>
        <v>0</v>
      </c>
      <c r="K117" s="398">
        <f>SUM(K118:K119)</f>
        <v>0</v>
      </c>
      <c r="L117" s="397">
        <f>SUM(L118:L119)</f>
        <v>0</v>
      </c>
      <c r="N117" s="339"/>
      <c r="O117" s="339"/>
    </row>
    <row r="118" spans="1:15" ht="13.5" customHeight="1">
      <c r="A118" s="350">
        <v>2</v>
      </c>
      <c r="B118" s="346">
        <v>6</v>
      </c>
      <c r="C118" s="347">
        <v>1</v>
      </c>
      <c r="D118" s="348">
        <v>1</v>
      </c>
      <c r="E118" s="346">
        <v>1</v>
      </c>
      <c r="F118" s="370">
        <v>1</v>
      </c>
      <c r="G118" s="348" t="s">
        <v>411</v>
      </c>
      <c r="H118" s="328">
        <v>85</v>
      </c>
      <c r="I118" s="402">
        <v>0</v>
      </c>
      <c r="J118" s="402">
        <v>0</v>
      </c>
      <c r="K118" s="402">
        <v>0</v>
      </c>
      <c r="L118" s="402">
        <v>0</v>
      </c>
      <c r="N118" s="339"/>
      <c r="O118" s="339"/>
    </row>
    <row r="119" spans="1:15">
      <c r="A119" s="359">
        <v>2</v>
      </c>
      <c r="B119" s="343">
        <v>6</v>
      </c>
      <c r="C119" s="341">
        <v>1</v>
      </c>
      <c r="D119" s="342">
        <v>1</v>
      </c>
      <c r="E119" s="343">
        <v>1</v>
      </c>
      <c r="F119" s="372">
        <v>2</v>
      </c>
      <c r="G119" s="342" t="s">
        <v>412</v>
      </c>
      <c r="H119" s="328">
        <v>86</v>
      </c>
      <c r="I119" s="401">
        <v>0</v>
      </c>
      <c r="J119" s="401">
        <v>0</v>
      </c>
      <c r="K119" s="401">
        <v>0</v>
      </c>
      <c r="L119" s="401">
        <v>0</v>
      </c>
      <c r="N119" s="339"/>
      <c r="O119" s="339"/>
    </row>
    <row r="120" spans="1:15" ht="16.95" customHeight="1">
      <c r="A120" s="350">
        <v>2</v>
      </c>
      <c r="B120" s="346">
        <v>6</v>
      </c>
      <c r="C120" s="347">
        <v>2</v>
      </c>
      <c r="D120" s="348"/>
      <c r="E120" s="346"/>
      <c r="F120" s="370"/>
      <c r="G120" s="348" t="s">
        <v>413</v>
      </c>
      <c r="H120" s="328">
        <v>87</v>
      </c>
      <c r="I120" s="397">
        <f t="shared" ref="I120:L122" si="8">I121</f>
        <v>0</v>
      </c>
      <c r="J120" s="409">
        <f t="shared" si="8"/>
        <v>0</v>
      </c>
      <c r="K120" s="398">
        <f t="shared" si="8"/>
        <v>0</v>
      </c>
      <c r="L120" s="397">
        <f t="shared" si="8"/>
        <v>0</v>
      </c>
      <c r="N120" s="339"/>
      <c r="O120" s="339"/>
    </row>
    <row r="121" spans="1:15" ht="14.25" customHeight="1">
      <c r="A121" s="350">
        <v>2</v>
      </c>
      <c r="B121" s="346">
        <v>6</v>
      </c>
      <c r="C121" s="347">
        <v>2</v>
      </c>
      <c r="D121" s="348">
        <v>1</v>
      </c>
      <c r="E121" s="346"/>
      <c r="F121" s="370"/>
      <c r="G121" s="348" t="s">
        <v>413</v>
      </c>
      <c r="H121" s="328">
        <v>88</v>
      </c>
      <c r="I121" s="397">
        <f t="shared" si="8"/>
        <v>0</v>
      </c>
      <c r="J121" s="409">
        <f t="shared" si="8"/>
        <v>0</v>
      </c>
      <c r="K121" s="398">
        <f t="shared" si="8"/>
        <v>0</v>
      </c>
      <c r="L121" s="397">
        <f t="shared" si="8"/>
        <v>0</v>
      </c>
      <c r="N121" s="339"/>
      <c r="O121" s="339"/>
    </row>
    <row r="122" spans="1:15" ht="14.25" customHeight="1">
      <c r="A122" s="350">
        <v>2</v>
      </c>
      <c r="B122" s="346">
        <v>6</v>
      </c>
      <c r="C122" s="347">
        <v>2</v>
      </c>
      <c r="D122" s="348">
        <v>1</v>
      </c>
      <c r="E122" s="346">
        <v>1</v>
      </c>
      <c r="F122" s="370"/>
      <c r="G122" s="348" t="s">
        <v>413</v>
      </c>
      <c r="H122" s="328">
        <v>89</v>
      </c>
      <c r="I122" s="412">
        <f t="shared" si="8"/>
        <v>0</v>
      </c>
      <c r="J122" s="413">
        <f t="shared" si="8"/>
        <v>0</v>
      </c>
      <c r="K122" s="414">
        <f t="shared" si="8"/>
        <v>0</v>
      </c>
      <c r="L122" s="412">
        <f t="shared" si="8"/>
        <v>0</v>
      </c>
      <c r="N122" s="339"/>
      <c r="O122" s="339"/>
    </row>
    <row r="123" spans="1:15" ht="15" customHeight="1">
      <c r="A123" s="350">
        <v>2</v>
      </c>
      <c r="B123" s="346">
        <v>6</v>
      </c>
      <c r="C123" s="347">
        <v>2</v>
      </c>
      <c r="D123" s="348">
        <v>1</v>
      </c>
      <c r="E123" s="346">
        <v>1</v>
      </c>
      <c r="F123" s="370">
        <v>1</v>
      </c>
      <c r="G123" s="348" t="s">
        <v>413</v>
      </c>
      <c r="H123" s="328">
        <v>90</v>
      </c>
      <c r="I123" s="402">
        <v>0</v>
      </c>
      <c r="J123" s="402">
        <v>0</v>
      </c>
      <c r="K123" s="402">
        <v>0</v>
      </c>
      <c r="L123" s="402">
        <v>0</v>
      </c>
      <c r="N123" s="339"/>
      <c r="O123" s="339"/>
    </row>
    <row r="124" spans="1:15" ht="26.25" customHeight="1">
      <c r="A124" s="359">
        <v>2</v>
      </c>
      <c r="B124" s="343">
        <v>6</v>
      </c>
      <c r="C124" s="341">
        <v>3</v>
      </c>
      <c r="D124" s="342"/>
      <c r="E124" s="343"/>
      <c r="F124" s="372"/>
      <c r="G124" s="342" t="s">
        <v>414</v>
      </c>
      <c r="H124" s="328">
        <v>91</v>
      </c>
      <c r="I124" s="404">
        <f t="shared" ref="I124:L126" si="9">I125</f>
        <v>0</v>
      </c>
      <c r="J124" s="410">
        <f t="shared" si="9"/>
        <v>0</v>
      </c>
      <c r="K124" s="405">
        <f t="shared" si="9"/>
        <v>0</v>
      </c>
      <c r="L124" s="404">
        <f t="shared" si="9"/>
        <v>0</v>
      </c>
      <c r="N124" s="339"/>
      <c r="O124" s="339"/>
    </row>
    <row r="125" spans="1:15" ht="27.6">
      <c r="A125" s="350">
        <v>2</v>
      </c>
      <c r="B125" s="346">
        <v>6</v>
      </c>
      <c r="C125" s="347">
        <v>3</v>
      </c>
      <c r="D125" s="348">
        <v>1</v>
      </c>
      <c r="E125" s="346"/>
      <c r="F125" s="370"/>
      <c r="G125" s="348" t="s">
        <v>414</v>
      </c>
      <c r="H125" s="328">
        <v>92</v>
      </c>
      <c r="I125" s="397">
        <f t="shared" si="9"/>
        <v>0</v>
      </c>
      <c r="J125" s="409">
        <f t="shared" si="9"/>
        <v>0</v>
      </c>
      <c r="K125" s="398">
        <f t="shared" si="9"/>
        <v>0</v>
      </c>
      <c r="L125" s="397">
        <f t="shared" si="9"/>
        <v>0</v>
      </c>
      <c r="N125" s="339"/>
      <c r="O125" s="339"/>
    </row>
    <row r="126" spans="1:15" ht="26.25" customHeight="1">
      <c r="A126" s="350">
        <v>2</v>
      </c>
      <c r="B126" s="346">
        <v>6</v>
      </c>
      <c r="C126" s="347">
        <v>3</v>
      </c>
      <c r="D126" s="348">
        <v>1</v>
      </c>
      <c r="E126" s="346">
        <v>1</v>
      </c>
      <c r="F126" s="370"/>
      <c r="G126" s="348" t="s">
        <v>414</v>
      </c>
      <c r="H126" s="328">
        <v>93</v>
      </c>
      <c r="I126" s="397">
        <f t="shared" si="9"/>
        <v>0</v>
      </c>
      <c r="J126" s="409">
        <f t="shared" si="9"/>
        <v>0</v>
      </c>
      <c r="K126" s="398">
        <f t="shared" si="9"/>
        <v>0</v>
      </c>
      <c r="L126" s="397">
        <f t="shared" si="9"/>
        <v>0</v>
      </c>
      <c r="N126" s="339"/>
      <c r="O126" s="339"/>
    </row>
    <row r="127" spans="1:15" ht="27" customHeight="1">
      <c r="A127" s="350">
        <v>2</v>
      </c>
      <c r="B127" s="346">
        <v>6</v>
      </c>
      <c r="C127" s="347">
        <v>3</v>
      </c>
      <c r="D127" s="348">
        <v>1</v>
      </c>
      <c r="E127" s="346">
        <v>1</v>
      </c>
      <c r="F127" s="370">
        <v>1</v>
      </c>
      <c r="G127" s="348" t="s">
        <v>414</v>
      </c>
      <c r="H127" s="328">
        <v>94</v>
      </c>
      <c r="I127" s="402">
        <v>0</v>
      </c>
      <c r="J127" s="402">
        <v>0</v>
      </c>
      <c r="K127" s="402">
        <v>0</v>
      </c>
      <c r="L127" s="402">
        <v>0</v>
      </c>
      <c r="N127" s="339"/>
      <c r="O127" s="339"/>
    </row>
    <row r="128" spans="1:15" ht="27.6">
      <c r="A128" s="359">
        <v>2</v>
      </c>
      <c r="B128" s="343">
        <v>6</v>
      </c>
      <c r="C128" s="341">
        <v>4</v>
      </c>
      <c r="D128" s="342"/>
      <c r="E128" s="343"/>
      <c r="F128" s="372"/>
      <c r="G128" s="342" t="s">
        <v>415</v>
      </c>
      <c r="H128" s="328">
        <v>95</v>
      </c>
      <c r="I128" s="404">
        <f t="shared" ref="I128:L130" si="10">I129</f>
        <v>0</v>
      </c>
      <c r="J128" s="410">
        <f t="shared" si="10"/>
        <v>0</v>
      </c>
      <c r="K128" s="405">
        <f t="shared" si="10"/>
        <v>0</v>
      </c>
      <c r="L128" s="404">
        <f t="shared" si="10"/>
        <v>0</v>
      </c>
      <c r="N128" s="339"/>
      <c r="O128" s="339"/>
    </row>
    <row r="129" spans="1:15" ht="27" customHeight="1">
      <c r="A129" s="350">
        <v>2</v>
      </c>
      <c r="B129" s="346">
        <v>6</v>
      </c>
      <c r="C129" s="347">
        <v>4</v>
      </c>
      <c r="D129" s="348">
        <v>1</v>
      </c>
      <c r="E129" s="346"/>
      <c r="F129" s="370"/>
      <c r="G129" s="348" t="s">
        <v>415</v>
      </c>
      <c r="H129" s="328">
        <v>96</v>
      </c>
      <c r="I129" s="397">
        <f t="shared" si="10"/>
        <v>0</v>
      </c>
      <c r="J129" s="409">
        <f t="shared" si="10"/>
        <v>0</v>
      </c>
      <c r="K129" s="398">
        <f t="shared" si="10"/>
        <v>0</v>
      </c>
      <c r="L129" s="397">
        <f t="shared" si="10"/>
        <v>0</v>
      </c>
      <c r="N129" s="339"/>
      <c r="O129" s="339"/>
    </row>
    <row r="130" spans="1:15" ht="27" customHeight="1">
      <c r="A130" s="350">
        <v>2</v>
      </c>
      <c r="B130" s="346">
        <v>6</v>
      </c>
      <c r="C130" s="347">
        <v>4</v>
      </c>
      <c r="D130" s="348">
        <v>1</v>
      </c>
      <c r="E130" s="346">
        <v>1</v>
      </c>
      <c r="F130" s="370"/>
      <c r="G130" s="348" t="s">
        <v>415</v>
      </c>
      <c r="H130" s="328">
        <v>97</v>
      </c>
      <c r="I130" s="397">
        <f t="shared" si="10"/>
        <v>0</v>
      </c>
      <c r="J130" s="409">
        <f t="shared" si="10"/>
        <v>0</v>
      </c>
      <c r="K130" s="398">
        <f t="shared" si="10"/>
        <v>0</v>
      </c>
      <c r="L130" s="397">
        <f t="shared" si="10"/>
        <v>0</v>
      </c>
      <c r="N130" s="339"/>
      <c r="O130" s="339"/>
    </row>
    <row r="131" spans="1:15" ht="27.75" customHeight="1">
      <c r="A131" s="350">
        <v>2</v>
      </c>
      <c r="B131" s="346">
        <v>6</v>
      </c>
      <c r="C131" s="347">
        <v>4</v>
      </c>
      <c r="D131" s="348">
        <v>1</v>
      </c>
      <c r="E131" s="346">
        <v>1</v>
      </c>
      <c r="F131" s="370">
        <v>1</v>
      </c>
      <c r="G131" s="348" t="s">
        <v>415</v>
      </c>
      <c r="H131" s="328">
        <v>98</v>
      </c>
      <c r="I131" s="402">
        <v>0</v>
      </c>
      <c r="J131" s="402">
        <v>0</v>
      </c>
      <c r="K131" s="402">
        <v>0</v>
      </c>
      <c r="L131" s="402">
        <v>0</v>
      </c>
      <c r="N131" s="339"/>
      <c r="O131" s="339"/>
    </row>
    <row r="132" spans="1:15" ht="27" customHeight="1">
      <c r="A132" s="353">
        <v>2</v>
      </c>
      <c r="B132" s="360">
        <v>6</v>
      </c>
      <c r="C132" s="361">
        <v>5</v>
      </c>
      <c r="D132" s="363"/>
      <c r="E132" s="360"/>
      <c r="F132" s="375"/>
      <c r="G132" s="363" t="s">
        <v>416</v>
      </c>
      <c r="H132" s="328">
        <v>99</v>
      </c>
      <c r="I132" s="406">
        <f t="shared" ref="I132:L134" si="11">I133</f>
        <v>0</v>
      </c>
      <c r="J132" s="415">
        <f t="shared" si="11"/>
        <v>0</v>
      </c>
      <c r="K132" s="407">
        <f t="shared" si="11"/>
        <v>0</v>
      </c>
      <c r="L132" s="406">
        <f t="shared" si="11"/>
        <v>0</v>
      </c>
      <c r="N132" s="339"/>
      <c r="O132" s="339"/>
    </row>
    <row r="133" spans="1:15" ht="29.25" customHeight="1">
      <c r="A133" s="350">
        <v>2</v>
      </c>
      <c r="B133" s="346">
        <v>6</v>
      </c>
      <c r="C133" s="347">
        <v>5</v>
      </c>
      <c r="D133" s="348">
        <v>1</v>
      </c>
      <c r="E133" s="346"/>
      <c r="F133" s="370"/>
      <c r="G133" s="363" t="s">
        <v>416</v>
      </c>
      <c r="H133" s="328">
        <v>100</v>
      </c>
      <c r="I133" s="397">
        <f t="shared" si="11"/>
        <v>0</v>
      </c>
      <c r="J133" s="409">
        <f t="shared" si="11"/>
        <v>0</v>
      </c>
      <c r="K133" s="398">
        <f t="shared" si="11"/>
        <v>0</v>
      </c>
      <c r="L133" s="397">
        <f t="shared" si="11"/>
        <v>0</v>
      </c>
      <c r="N133" s="339"/>
      <c r="O133" s="339"/>
    </row>
    <row r="134" spans="1:15" ht="25.5" customHeight="1">
      <c r="A134" s="350">
        <v>2</v>
      </c>
      <c r="B134" s="346">
        <v>6</v>
      </c>
      <c r="C134" s="347">
        <v>5</v>
      </c>
      <c r="D134" s="348">
        <v>1</v>
      </c>
      <c r="E134" s="346">
        <v>1</v>
      </c>
      <c r="F134" s="370"/>
      <c r="G134" s="363" t="s">
        <v>416</v>
      </c>
      <c r="H134" s="328">
        <v>101</v>
      </c>
      <c r="I134" s="397">
        <f t="shared" si="11"/>
        <v>0</v>
      </c>
      <c r="J134" s="409">
        <f t="shared" si="11"/>
        <v>0</v>
      </c>
      <c r="K134" s="398">
        <f t="shared" si="11"/>
        <v>0</v>
      </c>
      <c r="L134" s="397">
        <f t="shared" si="11"/>
        <v>0</v>
      </c>
      <c r="N134" s="339"/>
      <c r="O134" s="339"/>
    </row>
    <row r="135" spans="1:15" ht="27.75" customHeight="1">
      <c r="A135" s="346">
        <v>2</v>
      </c>
      <c r="B135" s="347">
        <v>6</v>
      </c>
      <c r="C135" s="346">
        <v>5</v>
      </c>
      <c r="D135" s="346">
        <v>1</v>
      </c>
      <c r="E135" s="348">
        <v>1</v>
      </c>
      <c r="F135" s="370">
        <v>1</v>
      </c>
      <c r="G135" s="346" t="s">
        <v>417</v>
      </c>
      <c r="H135" s="328">
        <v>102</v>
      </c>
      <c r="I135" s="402">
        <v>0</v>
      </c>
      <c r="J135" s="402">
        <v>0</v>
      </c>
      <c r="K135" s="402">
        <v>0</v>
      </c>
      <c r="L135" s="402">
        <v>0</v>
      </c>
      <c r="N135" s="339"/>
      <c r="O135" s="339"/>
    </row>
    <row r="136" spans="1:15" ht="14.4" customHeight="1">
      <c r="A136" s="350">
        <v>2</v>
      </c>
      <c r="B136" s="347">
        <v>6</v>
      </c>
      <c r="C136" s="346">
        <v>6</v>
      </c>
      <c r="D136" s="347"/>
      <c r="E136" s="348"/>
      <c r="F136" s="349"/>
      <c r="G136" s="376" t="s">
        <v>418</v>
      </c>
      <c r="H136" s="328">
        <v>103</v>
      </c>
      <c r="I136" s="398">
        <f t="shared" ref="I136:L138" si="12">I137</f>
        <v>0</v>
      </c>
      <c r="J136" s="397">
        <f t="shared" si="12"/>
        <v>0</v>
      </c>
      <c r="K136" s="397">
        <f t="shared" si="12"/>
        <v>0</v>
      </c>
      <c r="L136" s="397">
        <f t="shared" si="12"/>
        <v>0</v>
      </c>
      <c r="N136" s="339"/>
      <c r="O136" s="339"/>
    </row>
    <row r="137" spans="1:15" ht="15" customHeight="1">
      <c r="A137" s="350">
        <v>2</v>
      </c>
      <c r="B137" s="347">
        <v>6</v>
      </c>
      <c r="C137" s="346">
        <v>6</v>
      </c>
      <c r="D137" s="347">
        <v>1</v>
      </c>
      <c r="E137" s="348"/>
      <c r="F137" s="349"/>
      <c r="G137" s="376" t="s">
        <v>418</v>
      </c>
      <c r="H137" s="328">
        <v>104</v>
      </c>
      <c r="I137" s="397">
        <f t="shared" si="12"/>
        <v>0</v>
      </c>
      <c r="J137" s="397">
        <f t="shared" si="12"/>
        <v>0</v>
      </c>
      <c r="K137" s="397">
        <f t="shared" si="12"/>
        <v>0</v>
      </c>
      <c r="L137" s="397">
        <f t="shared" si="12"/>
        <v>0</v>
      </c>
      <c r="N137" s="339"/>
      <c r="O137" s="339"/>
    </row>
    <row r="138" spans="1:15" ht="12" customHeight="1">
      <c r="A138" s="350">
        <v>2</v>
      </c>
      <c r="B138" s="347">
        <v>6</v>
      </c>
      <c r="C138" s="346">
        <v>6</v>
      </c>
      <c r="D138" s="347">
        <v>1</v>
      </c>
      <c r="E138" s="348">
        <v>1</v>
      </c>
      <c r="F138" s="349"/>
      <c r="G138" s="376" t="s">
        <v>418</v>
      </c>
      <c r="H138" s="328">
        <v>105</v>
      </c>
      <c r="I138" s="397">
        <f t="shared" si="12"/>
        <v>0</v>
      </c>
      <c r="J138" s="397">
        <f t="shared" si="12"/>
        <v>0</v>
      </c>
      <c r="K138" s="397">
        <f t="shared" si="12"/>
        <v>0</v>
      </c>
      <c r="L138" s="397">
        <f t="shared" si="12"/>
        <v>0</v>
      </c>
      <c r="N138" s="339"/>
      <c r="O138" s="339"/>
    </row>
    <row r="139" spans="1:15" ht="13.95" customHeight="1">
      <c r="A139" s="350">
        <v>2</v>
      </c>
      <c r="B139" s="347">
        <v>6</v>
      </c>
      <c r="C139" s="346">
        <v>6</v>
      </c>
      <c r="D139" s="347">
        <v>1</v>
      </c>
      <c r="E139" s="348">
        <v>1</v>
      </c>
      <c r="F139" s="349">
        <v>1</v>
      </c>
      <c r="G139" s="299" t="s">
        <v>418</v>
      </c>
      <c r="H139" s="328">
        <v>106</v>
      </c>
      <c r="I139" s="402">
        <v>0</v>
      </c>
      <c r="J139" s="416">
        <v>0</v>
      </c>
      <c r="K139" s="402">
        <v>0</v>
      </c>
      <c r="L139" s="402">
        <v>0</v>
      </c>
      <c r="N139" s="339"/>
      <c r="O139" s="339"/>
    </row>
    <row r="140" spans="1:15">
      <c r="A140" s="369">
        <v>2</v>
      </c>
      <c r="B140" s="333">
        <v>7</v>
      </c>
      <c r="C140" s="333"/>
      <c r="D140" s="334"/>
      <c r="E140" s="334"/>
      <c r="F140" s="336"/>
      <c r="G140" s="335" t="s">
        <v>419</v>
      </c>
      <c r="H140" s="328">
        <v>107</v>
      </c>
      <c r="I140" s="398">
        <f>SUM(I141+I146+I154)</f>
        <v>776000</v>
      </c>
      <c r="J140" s="409">
        <f>SUM(J141+J146+J154)</f>
        <v>510000</v>
      </c>
      <c r="K140" s="398">
        <f>SUM(K141+K146+K154)</f>
        <v>431382.62</v>
      </c>
      <c r="L140" s="397">
        <f>SUM(L141+L146+L154)</f>
        <v>431382.62</v>
      </c>
      <c r="N140" s="339"/>
      <c r="O140" s="339"/>
    </row>
    <row r="141" spans="1:15">
      <c r="A141" s="350">
        <v>2</v>
      </c>
      <c r="B141" s="346">
        <v>7</v>
      </c>
      <c r="C141" s="346">
        <v>1</v>
      </c>
      <c r="D141" s="347"/>
      <c r="E141" s="347"/>
      <c r="F141" s="349"/>
      <c r="G141" s="348" t="s">
        <v>420</v>
      </c>
      <c r="H141" s="328">
        <v>108</v>
      </c>
      <c r="I141" s="398">
        <f t="shared" ref="I141:L142" si="13">I142</f>
        <v>0</v>
      </c>
      <c r="J141" s="409">
        <f t="shared" si="13"/>
        <v>0</v>
      </c>
      <c r="K141" s="398">
        <f t="shared" si="13"/>
        <v>0</v>
      </c>
      <c r="L141" s="397">
        <f t="shared" si="13"/>
        <v>0</v>
      </c>
      <c r="N141" s="339"/>
      <c r="O141" s="339"/>
    </row>
    <row r="142" spans="1:15">
      <c r="A142" s="350">
        <v>2</v>
      </c>
      <c r="B142" s="346">
        <v>7</v>
      </c>
      <c r="C142" s="346">
        <v>1</v>
      </c>
      <c r="D142" s="347">
        <v>1</v>
      </c>
      <c r="E142" s="347"/>
      <c r="F142" s="349"/>
      <c r="G142" s="348" t="s">
        <v>420</v>
      </c>
      <c r="H142" s="328">
        <v>109</v>
      </c>
      <c r="I142" s="398">
        <f t="shared" si="13"/>
        <v>0</v>
      </c>
      <c r="J142" s="409">
        <f t="shared" si="13"/>
        <v>0</v>
      </c>
      <c r="K142" s="398">
        <f t="shared" si="13"/>
        <v>0</v>
      </c>
      <c r="L142" s="397">
        <f t="shared" si="13"/>
        <v>0</v>
      </c>
      <c r="N142" s="339"/>
      <c r="O142" s="339"/>
    </row>
    <row r="143" spans="1:15">
      <c r="A143" s="350">
        <v>2</v>
      </c>
      <c r="B143" s="346">
        <v>7</v>
      </c>
      <c r="C143" s="346">
        <v>1</v>
      </c>
      <c r="D143" s="347">
        <v>1</v>
      </c>
      <c r="E143" s="347">
        <v>1</v>
      </c>
      <c r="F143" s="349"/>
      <c r="G143" s="348" t="s">
        <v>420</v>
      </c>
      <c r="H143" s="328">
        <v>110</v>
      </c>
      <c r="I143" s="398">
        <f>SUM(I144:I145)</f>
        <v>0</v>
      </c>
      <c r="J143" s="409">
        <f>SUM(J144:J145)</f>
        <v>0</v>
      </c>
      <c r="K143" s="398">
        <f>SUM(K144:K145)</f>
        <v>0</v>
      </c>
      <c r="L143" s="397">
        <f>SUM(L144:L145)</f>
        <v>0</v>
      </c>
      <c r="N143" s="339"/>
      <c r="O143" s="339"/>
    </row>
    <row r="144" spans="1:15">
      <c r="A144" s="359">
        <v>2</v>
      </c>
      <c r="B144" s="343">
        <v>7</v>
      </c>
      <c r="C144" s="359">
        <v>1</v>
      </c>
      <c r="D144" s="346">
        <v>1</v>
      </c>
      <c r="E144" s="341">
        <v>1</v>
      </c>
      <c r="F144" s="344">
        <v>1</v>
      </c>
      <c r="G144" s="342" t="s">
        <v>421</v>
      </c>
      <c r="H144" s="328">
        <v>111</v>
      </c>
      <c r="I144" s="417">
        <v>0</v>
      </c>
      <c r="J144" s="417">
        <v>0</v>
      </c>
      <c r="K144" s="417">
        <v>0</v>
      </c>
      <c r="L144" s="417">
        <v>0</v>
      </c>
      <c r="N144" s="339"/>
      <c r="O144" s="339"/>
    </row>
    <row r="145" spans="1:15">
      <c r="A145" s="346">
        <v>2</v>
      </c>
      <c r="B145" s="346">
        <v>7</v>
      </c>
      <c r="C145" s="350">
        <v>1</v>
      </c>
      <c r="D145" s="346">
        <v>1</v>
      </c>
      <c r="E145" s="347">
        <v>1</v>
      </c>
      <c r="F145" s="349">
        <v>2</v>
      </c>
      <c r="G145" s="348" t="s">
        <v>422</v>
      </c>
      <c r="H145" s="328">
        <v>112</v>
      </c>
      <c r="I145" s="403">
        <v>0</v>
      </c>
      <c r="J145" s="403">
        <v>0</v>
      </c>
      <c r="K145" s="403">
        <v>0</v>
      </c>
      <c r="L145" s="403">
        <v>0</v>
      </c>
      <c r="N145" s="339"/>
      <c r="O145" s="339"/>
    </row>
    <row r="146" spans="1:15" ht="27.6">
      <c r="A146" s="353">
        <v>2</v>
      </c>
      <c r="B146" s="354">
        <v>7</v>
      </c>
      <c r="C146" s="353">
        <v>2</v>
      </c>
      <c r="D146" s="354"/>
      <c r="E146" s="355"/>
      <c r="F146" s="357"/>
      <c r="G146" s="356" t="s">
        <v>423</v>
      </c>
      <c r="H146" s="328">
        <v>113</v>
      </c>
      <c r="I146" s="399">
        <f t="shared" ref="I146:L147" si="14">I147</f>
        <v>0</v>
      </c>
      <c r="J146" s="411">
        <f t="shared" si="14"/>
        <v>0</v>
      </c>
      <c r="K146" s="399">
        <f t="shared" si="14"/>
        <v>0</v>
      </c>
      <c r="L146" s="400">
        <f t="shared" si="14"/>
        <v>0</v>
      </c>
      <c r="N146" s="339"/>
      <c r="O146" s="339"/>
    </row>
    <row r="147" spans="1:15" ht="27.6">
      <c r="A147" s="350">
        <v>2</v>
      </c>
      <c r="B147" s="346">
        <v>7</v>
      </c>
      <c r="C147" s="350">
        <v>2</v>
      </c>
      <c r="D147" s="346">
        <v>1</v>
      </c>
      <c r="E147" s="347"/>
      <c r="F147" s="349"/>
      <c r="G147" s="348" t="s">
        <v>424</v>
      </c>
      <c r="H147" s="328">
        <v>114</v>
      </c>
      <c r="I147" s="398">
        <f t="shared" si="14"/>
        <v>0</v>
      </c>
      <c r="J147" s="409">
        <f t="shared" si="14"/>
        <v>0</v>
      </c>
      <c r="K147" s="398">
        <f t="shared" si="14"/>
        <v>0</v>
      </c>
      <c r="L147" s="397">
        <f t="shared" si="14"/>
        <v>0</v>
      </c>
      <c r="N147" s="339"/>
      <c r="O147" s="339"/>
    </row>
    <row r="148" spans="1:15" ht="27.6">
      <c r="A148" s="350">
        <v>2</v>
      </c>
      <c r="B148" s="346">
        <v>7</v>
      </c>
      <c r="C148" s="350">
        <v>2</v>
      </c>
      <c r="D148" s="346">
        <v>1</v>
      </c>
      <c r="E148" s="347">
        <v>1</v>
      </c>
      <c r="F148" s="349"/>
      <c r="G148" s="348" t="s">
        <v>424</v>
      </c>
      <c r="H148" s="328">
        <v>115</v>
      </c>
      <c r="I148" s="398">
        <f>SUM(I149:I150)</f>
        <v>0</v>
      </c>
      <c r="J148" s="409">
        <f>SUM(J149:J150)</f>
        <v>0</v>
      </c>
      <c r="K148" s="398">
        <f>SUM(K149:K150)</f>
        <v>0</v>
      </c>
      <c r="L148" s="397">
        <f>SUM(L149:L150)</f>
        <v>0</v>
      </c>
      <c r="N148" s="339"/>
      <c r="O148" s="339"/>
    </row>
    <row r="149" spans="1:15">
      <c r="A149" s="350">
        <v>2</v>
      </c>
      <c r="B149" s="346">
        <v>7</v>
      </c>
      <c r="C149" s="350">
        <v>2</v>
      </c>
      <c r="D149" s="346">
        <v>1</v>
      </c>
      <c r="E149" s="347">
        <v>1</v>
      </c>
      <c r="F149" s="349">
        <v>1</v>
      </c>
      <c r="G149" s="348" t="s">
        <v>425</v>
      </c>
      <c r="H149" s="328">
        <v>116</v>
      </c>
      <c r="I149" s="403">
        <v>0</v>
      </c>
      <c r="J149" s="403">
        <v>0</v>
      </c>
      <c r="K149" s="403">
        <v>0</v>
      </c>
      <c r="L149" s="403">
        <v>0</v>
      </c>
      <c r="N149" s="339"/>
      <c r="O149" s="339"/>
    </row>
    <row r="150" spans="1:15">
      <c r="A150" s="350">
        <v>2</v>
      </c>
      <c r="B150" s="346">
        <v>7</v>
      </c>
      <c r="C150" s="350">
        <v>2</v>
      </c>
      <c r="D150" s="346">
        <v>1</v>
      </c>
      <c r="E150" s="347">
        <v>1</v>
      </c>
      <c r="F150" s="349">
        <v>2</v>
      </c>
      <c r="G150" s="348" t="s">
        <v>426</v>
      </c>
      <c r="H150" s="328">
        <v>117</v>
      </c>
      <c r="I150" s="403">
        <v>0</v>
      </c>
      <c r="J150" s="403">
        <v>0</v>
      </c>
      <c r="K150" s="403">
        <v>0</v>
      </c>
      <c r="L150" s="403">
        <v>0</v>
      </c>
      <c r="N150" s="339"/>
      <c r="O150" s="339"/>
    </row>
    <row r="151" spans="1:15">
      <c r="A151" s="350">
        <v>2</v>
      </c>
      <c r="B151" s="346">
        <v>7</v>
      </c>
      <c r="C151" s="350">
        <v>2</v>
      </c>
      <c r="D151" s="346">
        <v>2</v>
      </c>
      <c r="E151" s="347"/>
      <c r="F151" s="349"/>
      <c r="G151" s="348" t="s">
        <v>427</v>
      </c>
      <c r="H151" s="328">
        <v>118</v>
      </c>
      <c r="I151" s="398">
        <f>I152</f>
        <v>0</v>
      </c>
      <c r="J151" s="398">
        <f>J152</f>
        <v>0</v>
      </c>
      <c r="K151" s="398">
        <f>K152</f>
        <v>0</v>
      </c>
      <c r="L151" s="398">
        <f>L152</f>
        <v>0</v>
      </c>
      <c r="N151" s="339"/>
      <c r="O151" s="339"/>
    </row>
    <row r="152" spans="1:15">
      <c r="A152" s="350">
        <v>2</v>
      </c>
      <c r="B152" s="346">
        <v>7</v>
      </c>
      <c r="C152" s="350">
        <v>2</v>
      </c>
      <c r="D152" s="346">
        <v>2</v>
      </c>
      <c r="E152" s="347">
        <v>1</v>
      </c>
      <c r="F152" s="349"/>
      <c r="G152" s="348" t="s">
        <v>427</v>
      </c>
      <c r="H152" s="328">
        <v>119</v>
      </c>
      <c r="I152" s="398">
        <f>SUM(I153)</f>
        <v>0</v>
      </c>
      <c r="J152" s="398">
        <f>SUM(J153)</f>
        <v>0</v>
      </c>
      <c r="K152" s="398">
        <f>SUM(K153)</f>
        <v>0</v>
      </c>
      <c r="L152" s="398">
        <f>SUM(L153)</f>
        <v>0</v>
      </c>
      <c r="N152" s="339"/>
      <c r="O152" s="339"/>
    </row>
    <row r="153" spans="1:15">
      <c r="A153" s="350">
        <v>2</v>
      </c>
      <c r="B153" s="346">
        <v>7</v>
      </c>
      <c r="C153" s="350">
        <v>2</v>
      </c>
      <c r="D153" s="346">
        <v>2</v>
      </c>
      <c r="E153" s="347">
        <v>1</v>
      </c>
      <c r="F153" s="349">
        <v>1</v>
      </c>
      <c r="G153" s="348" t="s">
        <v>427</v>
      </c>
      <c r="H153" s="328">
        <v>120</v>
      </c>
      <c r="I153" s="403">
        <v>0</v>
      </c>
      <c r="J153" s="403">
        <v>0</v>
      </c>
      <c r="K153" s="403">
        <v>0</v>
      </c>
      <c r="L153" s="403">
        <v>0</v>
      </c>
      <c r="N153" s="339"/>
      <c r="O153" s="339"/>
    </row>
    <row r="154" spans="1:15">
      <c r="A154" s="350">
        <v>2</v>
      </c>
      <c r="B154" s="346">
        <v>7</v>
      </c>
      <c r="C154" s="350">
        <v>3</v>
      </c>
      <c r="D154" s="346"/>
      <c r="E154" s="347"/>
      <c r="F154" s="349"/>
      <c r="G154" s="348" t="s">
        <v>428</v>
      </c>
      <c r="H154" s="328">
        <v>121</v>
      </c>
      <c r="I154" s="398">
        <f t="shared" ref="I154:L155" si="15">I155</f>
        <v>776000</v>
      </c>
      <c r="J154" s="409">
        <f t="shared" si="15"/>
        <v>510000</v>
      </c>
      <c r="K154" s="398">
        <f t="shared" si="15"/>
        <v>431382.62</v>
      </c>
      <c r="L154" s="397">
        <f t="shared" si="15"/>
        <v>431382.62</v>
      </c>
      <c r="N154" s="339"/>
      <c r="O154" s="339"/>
    </row>
    <row r="155" spans="1:15">
      <c r="A155" s="353">
        <v>2</v>
      </c>
      <c r="B155" s="360">
        <v>7</v>
      </c>
      <c r="C155" s="377">
        <v>3</v>
      </c>
      <c r="D155" s="360">
        <v>1</v>
      </c>
      <c r="E155" s="361"/>
      <c r="F155" s="362"/>
      <c r="G155" s="363" t="s">
        <v>428</v>
      </c>
      <c r="H155" s="328">
        <v>122</v>
      </c>
      <c r="I155" s="407">
        <f t="shared" si="15"/>
        <v>776000</v>
      </c>
      <c r="J155" s="415">
        <f t="shared" si="15"/>
        <v>510000</v>
      </c>
      <c r="K155" s="407">
        <f t="shared" si="15"/>
        <v>431382.62</v>
      </c>
      <c r="L155" s="406">
        <f t="shared" si="15"/>
        <v>431382.62</v>
      </c>
      <c r="N155" s="339"/>
      <c r="O155" s="339"/>
    </row>
    <row r="156" spans="1:15">
      <c r="A156" s="350">
        <v>2</v>
      </c>
      <c r="B156" s="346">
        <v>7</v>
      </c>
      <c r="C156" s="350">
        <v>3</v>
      </c>
      <c r="D156" s="346">
        <v>1</v>
      </c>
      <c r="E156" s="347">
        <v>1</v>
      </c>
      <c r="F156" s="349"/>
      <c r="G156" s="348" t="s">
        <v>428</v>
      </c>
      <c r="H156" s="328">
        <v>123</v>
      </c>
      <c r="I156" s="398">
        <f>SUM(I157:I158)</f>
        <v>776000</v>
      </c>
      <c r="J156" s="409">
        <f>SUM(J157:J158)</f>
        <v>510000</v>
      </c>
      <c r="K156" s="398">
        <f>SUM(K157:K158)</f>
        <v>431382.62</v>
      </c>
      <c r="L156" s="397">
        <f>SUM(L157:L158)</f>
        <v>431382.62</v>
      </c>
      <c r="N156" s="339"/>
      <c r="O156" s="339"/>
    </row>
    <row r="157" spans="1:15">
      <c r="A157" s="359">
        <v>2</v>
      </c>
      <c r="B157" s="343">
        <v>7</v>
      </c>
      <c r="C157" s="359">
        <v>3</v>
      </c>
      <c r="D157" s="343">
        <v>1</v>
      </c>
      <c r="E157" s="341">
        <v>1</v>
      </c>
      <c r="F157" s="344">
        <v>1</v>
      </c>
      <c r="G157" s="342" t="s">
        <v>429</v>
      </c>
      <c r="H157" s="328">
        <v>124</v>
      </c>
      <c r="I157" s="417">
        <v>776000</v>
      </c>
      <c r="J157" s="417">
        <v>510000</v>
      </c>
      <c r="K157" s="417">
        <v>431382.62</v>
      </c>
      <c r="L157" s="417">
        <v>431382.62</v>
      </c>
      <c r="N157" s="339"/>
      <c r="O157" s="339"/>
    </row>
    <row r="158" spans="1:15">
      <c r="A158" s="350">
        <v>2</v>
      </c>
      <c r="B158" s="346">
        <v>7</v>
      </c>
      <c r="C158" s="350">
        <v>3</v>
      </c>
      <c r="D158" s="346">
        <v>1</v>
      </c>
      <c r="E158" s="347">
        <v>1</v>
      </c>
      <c r="F158" s="349">
        <v>2</v>
      </c>
      <c r="G158" s="348" t="s">
        <v>430</v>
      </c>
      <c r="H158" s="328">
        <v>125</v>
      </c>
      <c r="I158" s="403">
        <v>0</v>
      </c>
      <c r="J158" s="402">
        <v>0</v>
      </c>
      <c r="K158" s="402">
        <v>0</v>
      </c>
      <c r="L158" s="402">
        <v>0</v>
      </c>
      <c r="N158" s="339"/>
      <c r="O158" s="339"/>
    </row>
    <row r="159" spans="1:15">
      <c r="A159" s="369">
        <v>2</v>
      </c>
      <c r="B159" s="369">
        <v>8</v>
      </c>
      <c r="C159" s="333"/>
      <c r="D159" s="352"/>
      <c r="E159" s="340"/>
      <c r="F159" s="378"/>
      <c r="G159" s="345" t="s">
        <v>431</v>
      </c>
      <c r="H159" s="328">
        <v>126</v>
      </c>
      <c r="I159" s="405">
        <f>I160</f>
        <v>0</v>
      </c>
      <c r="J159" s="410">
        <f>J160</f>
        <v>0</v>
      </c>
      <c r="K159" s="405">
        <f>K160</f>
        <v>0</v>
      </c>
      <c r="L159" s="404">
        <f>L160</f>
        <v>0</v>
      </c>
      <c r="N159" s="339"/>
      <c r="O159" s="339"/>
    </row>
    <row r="160" spans="1:15">
      <c r="A160" s="353">
        <v>2</v>
      </c>
      <c r="B160" s="353">
        <v>8</v>
      </c>
      <c r="C160" s="353">
        <v>1</v>
      </c>
      <c r="D160" s="354"/>
      <c r="E160" s="355"/>
      <c r="F160" s="357"/>
      <c r="G160" s="342" t="s">
        <v>431</v>
      </c>
      <c r="H160" s="328">
        <v>127</v>
      </c>
      <c r="I160" s="405">
        <f>I161+I166</f>
        <v>0</v>
      </c>
      <c r="J160" s="410">
        <f>J161+J166</f>
        <v>0</v>
      </c>
      <c r="K160" s="405">
        <f>K161+K166</f>
        <v>0</v>
      </c>
      <c r="L160" s="404">
        <f>L161+L166</f>
        <v>0</v>
      </c>
      <c r="N160" s="339"/>
      <c r="O160" s="339"/>
    </row>
    <row r="161" spans="1:15">
      <c r="A161" s="350">
        <v>2</v>
      </c>
      <c r="B161" s="346">
        <v>8</v>
      </c>
      <c r="C161" s="348">
        <v>1</v>
      </c>
      <c r="D161" s="346">
        <v>1</v>
      </c>
      <c r="E161" s="347"/>
      <c r="F161" s="349"/>
      <c r="G161" s="348" t="s">
        <v>432</v>
      </c>
      <c r="H161" s="328">
        <v>128</v>
      </c>
      <c r="I161" s="398">
        <f>I162</f>
        <v>0</v>
      </c>
      <c r="J161" s="409">
        <f>J162</f>
        <v>0</v>
      </c>
      <c r="K161" s="398">
        <f>K162</f>
        <v>0</v>
      </c>
      <c r="L161" s="397">
        <f>L162</f>
        <v>0</v>
      </c>
      <c r="N161" s="339"/>
      <c r="O161" s="339"/>
    </row>
    <row r="162" spans="1:15">
      <c r="A162" s="350">
        <v>2</v>
      </c>
      <c r="B162" s="346">
        <v>8</v>
      </c>
      <c r="C162" s="342">
        <v>1</v>
      </c>
      <c r="D162" s="343">
        <v>1</v>
      </c>
      <c r="E162" s="341">
        <v>1</v>
      </c>
      <c r="F162" s="344"/>
      <c r="G162" s="348" t="s">
        <v>432</v>
      </c>
      <c r="H162" s="328">
        <v>129</v>
      </c>
      <c r="I162" s="405">
        <f>SUM(I163:I165)</f>
        <v>0</v>
      </c>
      <c r="J162" s="405">
        <f>SUM(J163:J165)</f>
        <v>0</v>
      </c>
      <c r="K162" s="405">
        <f>SUM(K163:K165)</f>
        <v>0</v>
      </c>
      <c r="L162" s="405">
        <f>SUM(L163:L165)</f>
        <v>0</v>
      </c>
      <c r="N162" s="339"/>
      <c r="O162" s="339"/>
    </row>
    <row r="163" spans="1:15">
      <c r="A163" s="346">
        <v>2</v>
      </c>
      <c r="B163" s="343">
        <v>8</v>
      </c>
      <c r="C163" s="348">
        <v>1</v>
      </c>
      <c r="D163" s="346">
        <v>1</v>
      </c>
      <c r="E163" s="347">
        <v>1</v>
      </c>
      <c r="F163" s="349">
        <v>1</v>
      </c>
      <c r="G163" s="348" t="s">
        <v>433</v>
      </c>
      <c r="H163" s="328">
        <v>130</v>
      </c>
      <c r="I163" s="403">
        <v>0</v>
      </c>
      <c r="J163" s="403">
        <v>0</v>
      </c>
      <c r="K163" s="403">
        <v>0</v>
      </c>
      <c r="L163" s="403">
        <v>0</v>
      </c>
      <c r="N163" s="339"/>
      <c r="O163" s="339"/>
    </row>
    <row r="164" spans="1:15" ht="17.399999999999999" customHeight="1">
      <c r="A164" s="353">
        <v>2</v>
      </c>
      <c r="B164" s="360">
        <v>8</v>
      </c>
      <c r="C164" s="363">
        <v>1</v>
      </c>
      <c r="D164" s="360">
        <v>1</v>
      </c>
      <c r="E164" s="361">
        <v>1</v>
      </c>
      <c r="F164" s="362">
        <v>2</v>
      </c>
      <c r="G164" s="363" t="s">
        <v>434</v>
      </c>
      <c r="H164" s="328">
        <v>131</v>
      </c>
      <c r="I164" s="418">
        <v>0</v>
      </c>
      <c r="J164" s="418">
        <v>0</v>
      </c>
      <c r="K164" s="418">
        <v>0</v>
      </c>
      <c r="L164" s="418">
        <v>0</v>
      </c>
      <c r="N164" s="339"/>
      <c r="O164" s="339"/>
    </row>
    <row r="165" spans="1:15">
      <c r="A165" s="353">
        <v>2</v>
      </c>
      <c r="B165" s="360">
        <v>8</v>
      </c>
      <c r="C165" s="363">
        <v>1</v>
      </c>
      <c r="D165" s="360">
        <v>1</v>
      </c>
      <c r="E165" s="361">
        <v>1</v>
      </c>
      <c r="F165" s="362">
        <v>3</v>
      </c>
      <c r="G165" s="363" t="s">
        <v>435</v>
      </c>
      <c r="H165" s="328">
        <v>132</v>
      </c>
      <c r="I165" s="418">
        <v>0</v>
      </c>
      <c r="J165" s="419">
        <v>0</v>
      </c>
      <c r="K165" s="418">
        <v>0</v>
      </c>
      <c r="L165" s="408">
        <v>0</v>
      </c>
      <c r="N165" s="339"/>
      <c r="O165" s="339"/>
    </row>
    <row r="166" spans="1:15">
      <c r="A166" s="350">
        <v>2</v>
      </c>
      <c r="B166" s="346">
        <v>8</v>
      </c>
      <c r="C166" s="348">
        <v>1</v>
      </c>
      <c r="D166" s="346">
        <v>2</v>
      </c>
      <c r="E166" s="347"/>
      <c r="F166" s="349"/>
      <c r="G166" s="348" t="s">
        <v>436</v>
      </c>
      <c r="H166" s="328">
        <v>133</v>
      </c>
      <c r="I166" s="398">
        <f t="shared" ref="I166:L167" si="16">I167</f>
        <v>0</v>
      </c>
      <c r="J166" s="409">
        <f t="shared" si="16"/>
        <v>0</v>
      </c>
      <c r="K166" s="398">
        <f t="shared" si="16"/>
        <v>0</v>
      </c>
      <c r="L166" s="397">
        <f t="shared" si="16"/>
        <v>0</v>
      </c>
      <c r="N166" s="339"/>
      <c r="O166" s="339"/>
    </row>
    <row r="167" spans="1:15">
      <c r="A167" s="350">
        <v>2</v>
      </c>
      <c r="B167" s="346">
        <v>8</v>
      </c>
      <c r="C167" s="348">
        <v>1</v>
      </c>
      <c r="D167" s="346">
        <v>2</v>
      </c>
      <c r="E167" s="347">
        <v>1</v>
      </c>
      <c r="F167" s="349"/>
      <c r="G167" s="348" t="s">
        <v>436</v>
      </c>
      <c r="H167" s="328">
        <v>134</v>
      </c>
      <c r="I167" s="398">
        <f t="shared" si="16"/>
        <v>0</v>
      </c>
      <c r="J167" s="409">
        <f t="shared" si="16"/>
        <v>0</v>
      </c>
      <c r="K167" s="398">
        <f t="shared" si="16"/>
        <v>0</v>
      </c>
      <c r="L167" s="397">
        <f t="shared" si="16"/>
        <v>0</v>
      </c>
      <c r="N167" s="339"/>
      <c r="O167" s="339"/>
    </row>
    <row r="168" spans="1:15">
      <c r="A168" s="353">
        <v>2</v>
      </c>
      <c r="B168" s="354">
        <v>8</v>
      </c>
      <c r="C168" s="356">
        <v>1</v>
      </c>
      <c r="D168" s="354">
        <v>2</v>
      </c>
      <c r="E168" s="355">
        <v>1</v>
      </c>
      <c r="F168" s="357">
        <v>1</v>
      </c>
      <c r="G168" s="348" t="s">
        <v>436</v>
      </c>
      <c r="H168" s="328">
        <v>135</v>
      </c>
      <c r="I168" s="420">
        <v>0</v>
      </c>
      <c r="J168" s="402">
        <v>0</v>
      </c>
      <c r="K168" s="402">
        <v>0</v>
      </c>
      <c r="L168" s="402">
        <v>0</v>
      </c>
      <c r="N168" s="339"/>
      <c r="O168" s="339"/>
    </row>
    <row r="169" spans="1:15" ht="39.75" customHeight="1">
      <c r="A169" s="369">
        <v>2</v>
      </c>
      <c r="B169" s="333">
        <v>9</v>
      </c>
      <c r="C169" s="335"/>
      <c r="D169" s="333"/>
      <c r="E169" s="334"/>
      <c r="F169" s="336"/>
      <c r="G169" s="335" t="s">
        <v>437</v>
      </c>
      <c r="H169" s="328">
        <v>136</v>
      </c>
      <c r="I169" s="398">
        <f>I170+I174</f>
        <v>0</v>
      </c>
      <c r="J169" s="409">
        <f>J170+J174</f>
        <v>0</v>
      </c>
      <c r="K169" s="398">
        <f>K170+K174</f>
        <v>0</v>
      </c>
      <c r="L169" s="397">
        <f>L170+L174</f>
        <v>0</v>
      </c>
      <c r="N169" s="339"/>
      <c r="O169" s="339"/>
    </row>
    <row r="170" spans="1:15" s="356" customFormat="1" ht="39" customHeight="1">
      <c r="A170" s="350">
        <v>2</v>
      </c>
      <c r="B170" s="346">
        <v>9</v>
      </c>
      <c r="C170" s="348">
        <v>1</v>
      </c>
      <c r="D170" s="346"/>
      <c r="E170" s="347"/>
      <c r="F170" s="349"/>
      <c r="G170" s="348" t="s">
        <v>438</v>
      </c>
      <c r="H170" s="328">
        <v>137</v>
      </c>
      <c r="I170" s="398">
        <f t="shared" ref="I170:L172" si="17">I171</f>
        <v>0</v>
      </c>
      <c r="J170" s="409">
        <f t="shared" si="17"/>
        <v>0</v>
      </c>
      <c r="K170" s="398">
        <f t="shared" si="17"/>
        <v>0</v>
      </c>
      <c r="L170" s="397">
        <f t="shared" si="17"/>
        <v>0</v>
      </c>
      <c r="N170" s="339"/>
      <c r="O170" s="339"/>
    </row>
    <row r="171" spans="1:15" ht="42.75" customHeight="1">
      <c r="A171" s="359">
        <v>2</v>
      </c>
      <c r="B171" s="343">
        <v>9</v>
      </c>
      <c r="C171" s="342">
        <v>1</v>
      </c>
      <c r="D171" s="343">
        <v>1</v>
      </c>
      <c r="E171" s="341"/>
      <c r="F171" s="344"/>
      <c r="G171" s="348" t="s">
        <v>438</v>
      </c>
      <c r="H171" s="328">
        <v>138</v>
      </c>
      <c r="I171" s="405">
        <f t="shared" si="17"/>
        <v>0</v>
      </c>
      <c r="J171" s="410">
        <f t="shared" si="17"/>
        <v>0</v>
      </c>
      <c r="K171" s="405">
        <f t="shared" si="17"/>
        <v>0</v>
      </c>
      <c r="L171" s="404">
        <f t="shared" si="17"/>
        <v>0</v>
      </c>
      <c r="N171" s="339"/>
      <c r="O171" s="339"/>
    </row>
    <row r="172" spans="1:15" ht="38.25" customHeight="1">
      <c r="A172" s="350">
        <v>2</v>
      </c>
      <c r="B172" s="346">
        <v>9</v>
      </c>
      <c r="C172" s="350">
        <v>1</v>
      </c>
      <c r="D172" s="346">
        <v>1</v>
      </c>
      <c r="E172" s="347">
        <v>1</v>
      </c>
      <c r="F172" s="349"/>
      <c r="G172" s="348" t="s">
        <v>438</v>
      </c>
      <c r="H172" s="328">
        <v>139</v>
      </c>
      <c r="I172" s="398">
        <f t="shared" si="17"/>
        <v>0</v>
      </c>
      <c r="J172" s="409">
        <f t="shared" si="17"/>
        <v>0</v>
      </c>
      <c r="K172" s="398">
        <f t="shared" si="17"/>
        <v>0</v>
      </c>
      <c r="L172" s="397">
        <f t="shared" si="17"/>
        <v>0</v>
      </c>
      <c r="N172" s="339"/>
      <c r="O172" s="339"/>
    </row>
    <row r="173" spans="1:15" ht="38.25" customHeight="1">
      <c r="A173" s="359">
        <v>2</v>
      </c>
      <c r="B173" s="343">
        <v>9</v>
      </c>
      <c r="C173" s="343">
        <v>1</v>
      </c>
      <c r="D173" s="343">
        <v>1</v>
      </c>
      <c r="E173" s="341">
        <v>1</v>
      </c>
      <c r="F173" s="344">
        <v>1</v>
      </c>
      <c r="G173" s="348" t="s">
        <v>438</v>
      </c>
      <c r="H173" s="328">
        <v>140</v>
      </c>
      <c r="I173" s="417">
        <v>0</v>
      </c>
      <c r="J173" s="417">
        <v>0</v>
      </c>
      <c r="K173" s="417">
        <v>0</v>
      </c>
      <c r="L173" s="417">
        <v>0</v>
      </c>
      <c r="N173" s="339"/>
      <c r="O173" s="339"/>
    </row>
    <row r="174" spans="1:15" ht="41.25" customHeight="1">
      <c r="A174" s="350">
        <v>2</v>
      </c>
      <c r="B174" s="346">
        <v>9</v>
      </c>
      <c r="C174" s="346">
        <v>2</v>
      </c>
      <c r="D174" s="346"/>
      <c r="E174" s="347"/>
      <c r="F174" s="349"/>
      <c r="G174" s="348" t="s">
        <v>439</v>
      </c>
      <c r="H174" s="328">
        <v>141</v>
      </c>
      <c r="I174" s="398">
        <f>SUM(I175+I180)</f>
        <v>0</v>
      </c>
      <c r="J174" s="398">
        <f>SUM(J175+J180)</f>
        <v>0</v>
      </c>
      <c r="K174" s="398">
        <f>SUM(K175+K180)</f>
        <v>0</v>
      </c>
      <c r="L174" s="398">
        <f>SUM(L175+L180)</f>
        <v>0</v>
      </c>
      <c r="N174" s="339"/>
      <c r="O174" s="339"/>
    </row>
    <row r="175" spans="1:15" ht="44.25" customHeight="1">
      <c r="A175" s="350">
        <v>2</v>
      </c>
      <c r="B175" s="346">
        <v>9</v>
      </c>
      <c r="C175" s="346">
        <v>2</v>
      </c>
      <c r="D175" s="343">
        <v>1</v>
      </c>
      <c r="E175" s="341"/>
      <c r="F175" s="344"/>
      <c r="G175" s="342" t="s">
        <v>440</v>
      </c>
      <c r="H175" s="328">
        <v>142</v>
      </c>
      <c r="I175" s="405">
        <f>I176</f>
        <v>0</v>
      </c>
      <c r="J175" s="410">
        <f>J176</f>
        <v>0</v>
      </c>
      <c r="K175" s="405">
        <f>K176</f>
        <v>0</v>
      </c>
      <c r="L175" s="404">
        <f>L176</f>
        <v>0</v>
      </c>
      <c r="N175" s="339"/>
      <c r="O175" s="339"/>
    </row>
    <row r="176" spans="1:15" ht="40.5" customHeight="1">
      <c r="A176" s="359">
        <v>2</v>
      </c>
      <c r="B176" s="343">
        <v>9</v>
      </c>
      <c r="C176" s="343">
        <v>2</v>
      </c>
      <c r="D176" s="346">
        <v>1</v>
      </c>
      <c r="E176" s="347">
        <v>1</v>
      </c>
      <c r="F176" s="349"/>
      <c r="G176" s="342" t="s">
        <v>440</v>
      </c>
      <c r="H176" s="328">
        <v>143</v>
      </c>
      <c r="I176" s="398">
        <f>SUM(I177:I179)</f>
        <v>0</v>
      </c>
      <c r="J176" s="409">
        <f>SUM(J177:J179)</f>
        <v>0</v>
      </c>
      <c r="K176" s="398">
        <f>SUM(K177:K179)</f>
        <v>0</v>
      </c>
      <c r="L176" s="397">
        <f>SUM(L177:L179)</f>
        <v>0</v>
      </c>
      <c r="N176" s="339"/>
      <c r="O176" s="339"/>
    </row>
    <row r="177" spans="1:15" ht="53.25" customHeight="1">
      <c r="A177" s="353">
        <v>2</v>
      </c>
      <c r="B177" s="360">
        <v>9</v>
      </c>
      <c r="C177" s="360">
        <v>2</v>
      </c>
      <c r="D177" s="360">
        <v>1</v>
      </c>
      <c r="E177" s="361">
        <v>1</v>
      </c>
      <c r="F177" s="362">
        <v>1</v>
      </c>
      <c r="G177" s="342" t="s">
        <v>441</v>
      </c>
      <c r="H177" s="328">
        <v>144</v>
      </c>
      <c r="I177" s="418">
        <v>0</v>
      </c>
      <c r="J177" s="401">
        <v>0</v>
      </c>
      <c r="K177" s="401">
        <v>0</v>
      </c>
      <c r="L177" s="401">
        <v>0</v>
      </c>
      <c r="N177" s="339"/>
      <c r="O177" s="339"/>
    </row>
    <row r="178" spans="1:15" ht="51.75" customHeight="1">
      <c r="A178" s="350">
        <v>2</v>
      </c>
      <c r="B178" s="346">
        <v>9</v>
      </c>
      <c r="C178" s="346">
        <v>2</v>
      </c>
      <c r="D178" s="346">
        <v>1</v>
      </c>
      <c r="E178" s="347">
        <v>1</v>
      </c>
      <c r="F178" s="349">
        <v>2</v>
      </c>
      <c r="G178" s="342" t="s">
        <v>442</v>
      </c>
      <c r="H178" s="328">
        <v>145</v>
      </c>
      <c r="I178" s="403">
        <v>0</v>
      </c>
      <c r="J178" s="421">
        <v>0</v>
      </c>
      <c r="K178" s="421">
        <v>0</v>
      </c>
      <c r="L178" s="421">
        <v>0</v>
      </c>
      <c r="N178" s="339"/>
      <c r="O178" s="339"/>
    </row>
    <row r="179" spans="1:15" ht="54.75" customHeight="1">
      <c r="A179" s="350">
        <v>2</v>
      </c>
      <c r="B179" s="346">
        <v>9</v>
      </c>
      <c r="C179" s="346">
        <v>2</v>
      </c>
      <c r="D179" s="346">
        <v>1</v>
      </c>
      <c r="E179" s="347">
        <v>1</v>
      </c>
      <c r="F179" s="349">
        <v>3</v>
      </c>
      <c r="G179" s="342" t="s">
        <v>443</v>
      </c>
      <c r="H179" s="328">
        <v>146</v>
      </c>
      <c r="I179" s="403">
        <v>0</v>
      </c>
      <c r="J179" s="403">
        <v>0</v>
      </c>
      <c r="K179" s="403">
        <v>0</v>
      </c>
      <c r="L179" s="403">
        <v>0</v>
      </c>
      <c r="N179" s="339"/>
      <c r="O179" s="339"/>
    </row>
    <row r="180" spans="1:15" ht="39" customHeight="1">
      <c r="A180" s="379">
        <v>2</v>
      </c>
      <c r="B180" s="379">
        <v>9</v>
      </c>
      <c r="C180" s="379">
        <v>2</v>
      </c>
      <c r="D180" s="379">
        <v>2</v>
      </c>
      <c r="E180" s="379"/>
      <c r="F180" s="379"/>
      <c r="G180" s="348" t="s">
        <v>444</v>
      </c>
      <c r="H180" s="328">
        <v>147</v>
      </c>
      <c r="I180" s="398">
        <f>I181</f>
        <v>0</v>
      </c>
      <c r="J180" s="409">
        <f>J181</f>
        <v>0</v>
      </c>
      <c r="K180" s="398">
        <f>K181</f>
        <v>0</v>
      </c>
      <c r="L180" s="397">
        <f>L181</f>
        <v>0</v>
      </c>
      <c r="N180" s="339"/>
      <c r="O180" s="339"/>
    </row>
    <row r="181" spans="1:15" ht="43.5" customHeight="1">
      <c r="A181" s="350">
        <v>2</v>
      </c>
      <c r="B181" s="346">
        <v>9</v>
      </c>
      <c r="C181" s="346">
        <v>2</v>
      </c>
      <c r="D181" s="346">
        <v>2</v>
      </c>
      <c r="E181" s="347">
        <v>1</v>
      </c>
      <c r="F181" s="349"/>
      <c r="G181" s="342" t="s">
        <v>445</v>
      </c>
      <c r="H181" s="328">
        <v>148</v>
      </c>
      <c r="I181" s="405">
        <f>SUM(I182:I184)</f>
        <v>0</v>
      </c>
      <c r="J181" s="405">
        <f>SUM(J182:J184)</f>
        <v>0</v>
      </c>
      <c r="K181" s="405">
        <f>SUM(K182:K184)</f>
        <v>0</v>
      </c>
      <c r="L181" s="405">
        <f>SUM(L182:L184)</f>
        <v>0</v>
      </c>
      <c r="N181" s="339"/>
      <c r="O181" s="339"/>
    </row>
    <row r="182" spans="1:15" ht="54.75" customHeight="1">
      <c r="A182" s="350">
        <v>2</v>
      </c>
      <c r="B182" s="346">
        <v>9</v>
      </c>
      <c r="C182" s="346">
        <v>2</v>
      </c>
      <c r="D182" s="346">
        <v>2</v>
      </c>
      <c r="E182" s="346">
        <v>1</v>
      </c>
      <c r="F182" s="349">
        <v>1</v>
      </c>
      <c r="G182" s="380" t="s">
        <v>446</v>
      </c>
      <c r="H182" s="328">
        <v>149</v>
      </c>
      <c r="I182" s="403">
        <v>0</v>
      </c>
      <c r="J182" s="401">
        <v>0</v>
      </c>
      <c r="K182" s="401">
        <v>0</v>
      </c>
      <c r="L182" s="401">
        <v>0</v>
      </c>
      <c r="N182" s="339"/>
      <c r="O182" s="339"/>
    </row>
    <row r="183" spans="1:15" ht="54" customHeight="1">
      <c r="A183" s="354">
        <v>2</v>
      </c>
      <c r="B183" s="356">
        <v>9</v>
      </c>
      <c r="C183" s="354">
        <v>2</v>
      </c>
      <c r="D183" s="355">
        <v>2</v>
      </c>
      <c r="E183" s="355">
        <v>1</v>
      </c>
      <c r="F183" s="357">
        <v>2</v>
      </c>
      <c r="G183" s="356" t="s">
        <v>447</v>
      </c>
      <c r="H183" s="328">
        <v>150</v>
      </c>
      <c r="I183" s="401">
        <v>0</v>
      </c>
      <c r="J183" s="402">
        <v>0</v>
      </c>
      <c r="K183" s="402">
        <v>0</v>
      </c>
      <c r="L183" s="402">
        <v>0</v>
      </c>
      <c r="N183" s="339"/>
      <c r="O183" s="339"/>
    </row>
    <row r="184" spans="1:15" ht="54" customHeight="1">
      <c r="A184" s="346">
        <v>2</v>
      </c>
      <c r="B184" s="363">
        <v>9</v>
      </c>
      <c r="C184" s="360">
        <v>2</v>
      </c>
      <c r="D184" s="361">
        <v>2</v>
      </c>
      <c r="E184" s="361">
        <v>1</v>
      </c>
      <c r="F184" s="362">
        <v>3</v>
      </c>
      <c r="G184" s="363" t="s">
        <v>448</v>
      </c>
      <c r="H184" s="328">
        <v>151</v>
      </c>
      <c r="I184" s="421">
        <v>0</v>
      </c>
      <c r="J184" s="421">
        <v>0</v>
      </c>
      <c r="K184" s="421">
        <v>0</v>
      </c>
      <c r="L184" s="421">
        <v>0</v>
      </c>
      <c r="N184" s="339"/>
      <c r="O184" s="339"/>
    </row>
    <row r="185" spans="1:15" ht="76.5" customHeight="1">
      <c r="A185" s="333">
        <v>3</v>
      </c>
      <c r="B185" s="335"/>
      <c r="C185" s="333"/>
      <c r="D185" s="334"/>
      <c r="E185" s="334"/>
      <c r="F185" s="336"/>
      <c r="G185" s="374" t="s">
        <v>449</v>
      </c>
      <c r="H185" s="328">
        <v>152</v>
      </c>
      <c r="I185" s="397">
        <f>SUM(I186+I239+I304)</f>
        <v>6927600</v>
      </c>
      <c r="J185" s="409">
        <f>SUM(J186+J239+J304)</f>
        <v>2401100</v>
      </c>
      <c r="K185" s="398">
        <f>SUM(K186+K239+K304)</f>
        <v>998373.75</v>
      </c>
      <c r="L185" s="397">
        <f>SUM(L186+L239+L304)</f>
        <v>990035.64</v>
      </c>
      <c r="N185" s="339"/>
      <c r="O185" s="339"/>
    </row>
    <row r="186" spans="1:15" ht="34.5" customHeight="1">
      <c r="A186" s="369">
        <v>3</v>
      </c>
      <c r="B186" s="333">
        <v>1</v>
      </c>
      <c r="C186" s="352"/>
      <c r="D186" s="340"/>
      <c r="E186" s="340"/>
      <c r="F186" s="378"/>
      <c r="G186" s="367" t="s">
        <v>450</v>
      </c>
      <c r="H186" s="328">
        <v>153</v>
      </c>
      <c r="I186" s="397">
        <f>SUM(I187+I210+I217+I229+I233)</f>
        <v>6927600</v>
      </c>
      <c r="J186" s="404">
        <f>SUM(J187+J210+J217+J229+J233)</f>
        <v>2401100</v>
      </c>
      <c r="K186" s="404">
        <f>SUM(K187+K210+K217+K229+K233)</f>
        <v>998373.75</v>
      </c>
      <c r="L186" s="404">
        <f>SUM(L187+L210+L217+L229+L233)</f>
        <v>990035.64</v>
      </c>
      <c r="N186" s="339"/>
      <c r="O186" s="339"/>
    </row>
    <row r="187" spans="1:15" ht="30.75" customHeight="1">
      <c r="A187" s="343">
        <v>3</v>
      </c>
      <c r="B187" s="342">
        <v>1</v>
      </c>
      <c r="C187" s="343">
        <v>1</v>
      </c>
      <c r="D187" s="341"/>
      <c r="E187" s="341"/>
      <c r="F187" s="381"/>
      <c r="G187" s="350" t="s">
        <v>451</v>
      </c>
      <c r="H187" s="328">
        <v>154</v>
      </c>
      <c r="I187" s="404">
        <f>SUM(I188+I191+I196+I202+I207)</f>
        <v>2200100</v>
      </c>
      <c r="J187" s="409">
        <f>SUM(J188+J191+J196+J202+J207)</f>
        <v>1089100</v>
      </c>
      <c r="K187" s="398">
        <f>SUM(K188+K191+K196+K202+K207)</f>
        <v>382712.82999999996</v>
      </c>
      <c r="L187" s="397">
        <f>SUM(L188+L191+L196+L202+L207)</f>
        <v>382712.82999999996</v>
      </c>
      <c r="N187" s="339"/>
      <c r="O187" s="339"/>
    </row>
    <row r="188" spans="1:15">
      <c r="A188" s="346">
        <v>3</v>
      </c>
      <c r="B188" s="348">
        <v>1</v>
      </c>
      <c r="C188" s="346">
        <v>1</v>
      </c>
      <c r="D188" s="347">
        <v>1</v>
      </c>
      <c r="E188" s="347"/>
      <c r="F188" s="382"/>
      <c r="G188" s="350" t="s">
        <v>452</v>
      </c>
      <c r="H188" s="328">
        <v>155</v>
      </c>
      <c r="I188" s="397">
        <f t="shared" ref="I188:L189" si="18">I189</f>
        <v>0</v>
      </c>
      <c r="J188" s="410">
        <f t="shared" si="18"/>
        <v>0</v>
      </c>
      <c r="K188" s="405">
        <f t="shared" si="18"/>
        <v>0</v>
      </c>
      <c r="L188" s="404">
        <f t="shared" si="18"/>
        <v>0</v>
      </c>
      <c r="N188" s="339"/>
      <c r="O188" s="339"/>
    </row>
    <row r="189" spans="1:15">
      <c r="A189" s="346">
        <v>3</v>
      </c>
      <c r="B189" s="348">
        <v>1</v>
      </c>
      <c r="C189" s="346">
        <v>1</v>
      </c>
      <c r="D189" s="347">
        <v>1</v>
      </c>
      <c r="E189" s="347">
        <v>1</v>
      </c>
      <c r="F189" s="370"/>
      <c r="G189" s="350" t="s">
        <v>452</v>
      </c>
      <c r="H189" s="328">
        <v>156</v>
      </c>
      <c r="I189" s="404">
        <f t="shared" si="18"/>
        <v>0</v>
      </c>
      <c r="J189" s="397">
        <f t="shared" si="18"/>
        <v>0</v>
      </c>
      <c r="K189" s="397">
        <f t="shared" si="18"/>
        <v>0</v>
      </c>
      <c r="L189" s="397">
        <f t="shared" si="18"/>
        <v>0</v>
      </c>
      <c r="N189" s="339"/>
      <c r="O189" s="339"/>
    </row>
    <row r="190" spans="1:15">
      <c r="A190" s="346">
        <v>3</v>
      </c>
      <c r="B190" s="348">
        <v>1</v>
      </c>
      <c r="C190" s="346">
        <v>1</v>
      </c>
      <c r="D190" s="347">
        <v>1</v>
      </c>
      <c r="E190" s="347">
        <v>1</v>
      </c>
      <c r="F190" s="370">
        <v>1</v>
      </c>
      <c r="G190" s="350" t="s">
        <v>452</v>
      </c>
      <c r="H190" s="328">
        <v>157</v>
      </c>
      <c r="I190" s="402">
        <v>0</v>
      </c>
      <c r="J190" s="402">
        <v>0</v>
      </c>
      <c r="K190" s="402">
        <v>0</v>
      </c>
      <c r="L190" s="402">
        <v>0</v>
      </c>
      <c r="N190" s="339"/>
      <c r="O190" s="339"/>
    </row>
    <row r="191" spans="1:15">
      <c r="A191" s="343">
        <v>3</v>
      </c>
      <c r="B191" s="341">
        <v>1</v>
      </c>
      <c r="C191" s="341">
        <v>1</v>
      </c>
      <c r="D191" s="341">
        <v>2</v>
      </c>
      <c r="E191" s="341"/>
      <c r="F191" s="344"/>
      <c r="G191" s="342" t="s">
        <v>453</v>
      </c>
      <c r="H191" s="328">
        <v>158</v>
      </c>
      <c r="I191" s="404">
        <f>I192</f>
        <v>0</v>
      </c>
      <c r="J191" s="410">
        <f>J192</f>
        <v>0</v>
      </c>
      <c r="K191" s="405">
        <f>K192</f>
        <v>0</v>
      </c>
      <c r="L191" s="404">
        <f>L192</f>
        <v>0</v>
      </c>
      <c r="N191" s="339"/>
      <c r="O191" s="339"/>
    </row>
    <row r="192" spans="1:15">
      <c r="A192" s="346">
        <v>3</v>
      </c>
      <c r="B192" s="347">
        <v>1</v>
      </c>
      <c r="C192" s="347">
        <v>1</v>
      </c>
      <c r="D192" s="347">
        <v>2</v>
      </c>
      <c r="E192" s="347">
        <v>1</v>
      </c>
      <c r="F192" s="349"/>
      <c r="G192" s="342" t="s">
        <v>453</v>
      </c>
      <c r="H192" s="328">
        <v>159</v>
      </c>
      <c r="I192" s="397">
        <f>SUM(I193:I195)</f>
        <v>0</v>
      </c>
      <c r="J192" s="409">
        <f>SUM(J193:J195)</f>
        <v>0</v>
      </c>
      <c r="K192" s="398">
        <f>SUM(K193:K195)</f>
        <v>0</v>
      </c>
      <c r="L192" s="397">
        <f>SUM(L193:L195)</f>
        <v>0</v>
      </c>
      <c r="N192" s="339"/>
      <c r="O192" s="339"/>
    </row>
    <row r="193" spans="1:15">
      <c r="A193" s="343">
        <v>3</v>
      </c>
      <c r="B193" s="341">
        <v>1</v>
      </c>
      <c r="C193" s="341">
        <v>1</v>
      </c>
      <c r="D193" s="341">
        <v>2</v>
      </c>
      <c r="E193" s="341">
        <v>1</v>
      </c>
      <c r="F193" s="344">
        <v>1</v>
      </c>
      <c r="G193" s="342" t="s">
        <v>454</v>
      </c>
      <c r="H193" s="328">
        <v>160</v>
      </c>
      <c r="I193" s="401">
        <v>0</v>
      </c>
      <c r="J193" s="401">
        <v>0</v>
      </c>
      <c r="K193" s="401">
        <v>0</v>
      </c>
      <c r="L193" s="421">
        <v>0</v>
      </c>
      <c r="N193" s="339"/>
      <c r="O193" s="339"/>
    </row>
    <row r="194" spans="1:15">
      <c r="A194" s="346">
        <v>3</v>
      </c>
      <c r="B194" s="347">
        <v>1</v>
      </c>
      <c r="C194" s="347">
        <v>1</v>
      </c>
      <c r="D194" s="347">
        <v>2</v>
      </c>
      <c r="E194" s="347">
        <v>1</v>
      </c>
      <c r="F194" s="349">
        <v>2</v>
      </c>
      <c r="G194" s="348" t="s">
        <v>455</v>
      </c>
      <c r="H194" s="328">
        <v>161</v>
      </c>
      <c r="I194" s="402">
        <v>0</v>
      </c>
      <c r="J194" s="402">
        <v>0</v>
      </c>
      <c r="K194" s="402">
        <v>0</v>
      </c>
      <c r="L194" s="402">
        <v>0</v>
      </c>
      <c r="N194" s="339"/>
      <c r="O194" s="339"/>
    </row>
    <row r="195" spans="1:15" ht="26.25" customHeight="1">
      <c r="A195" s="343">
        <v>3</v>
      </c>
      <c r="B195" s="341">
        <v>1</v>
      </c>
      <c r="C195" s="341">
        <v>1</v>
      </c>
      <c r="D195" s="341">
        <v>2</v>
      </c>
      <c r="E195" s="341">
        <v>1</v>
      </c>
      <c r="F195" s="344">
        <v>3</v>
      </c>
      <c r="G195" s="342" t="s">
        <v>456</v>
      </c>
      <c r="H195" s="328">
        <v>162</v>
      </c>
      <c r="I195" s="401">
        <v>0</v>
      </c>
      <c r="J195" s="401">
        <v>0</v>
      </c>
      <c r="K195" s="401">
        <v>0</v>
      </c>
      <c r="L195" s="421">
        <v>0</v>
      </c>
      <c r="N195" s="339"/>
      <c r="O195" s="339"/>
    </row>
    <row r="196" spans="1:15">
      <c r="A196" s="346">
        <v>3</v>
      </c>
      <c r="B196" s="347">
        <v>1</v>
      </c>
      <c r="C196" s="347">
        <v>1</v>
      </c>
      <c r="D196" s="347">
        <v>3</v>
      </c>
      <c r="E196" s="347"/>
      <c r="F196" s="349"/>
      <c r="G196" s="348" t="s">
        <v>457</v>
      </c>
      <c r="H196" s="328">
        <v>163</v>
      </c>
      <c r="I196" s="397">
        <f>I197</f>
        <v>2200100</v>
      </c>
      <c r="J196" s="409">
        <f>J197</f>
        <v>1089100</v>
      </c>
      <c r="K196" s="398">
        <f>K197</f>
        <v>382712.82999999996</v>
      </c>
      <c r="L196" s="397">
        <f>L197</f>
        <v>382712.82999999996</v>
      </c>
      <c r="N196" s="339"/>
      <c r="O196" s="339"/>
    </row>
    <row r="197" spans="1:15">
      <c r="A197" s="346">
        <v>3</v>
      </c>
      <c r="B197" s="347">
        <v>1</v>
      </c>
      <c r="C197" s="347">
        <v>1</v>
      </c>
      <c r="D197" s="347">
        <v>3</v>
      </c>
      <c r="E197" s="347">
        <v>1</v>
      </c>
      <c r="F197" s="349"/>
      <c r="G197" s="348" t="s">
        <v>457</v>
      </c>
      <c r="H197" s="328">
        <v>164</v>
      </c>
      <c r="I197" s="397">
        <f t="shared" ref="I197:M197" si="19">SUM(I198:I201)</f>
        <v>2200100</v>
      </c>
      <c r="J197" s="397">
        <f t="shared" si="19"/>
        <v>1089100</v>
      </c>
      <c r="K197" s="397">
        <f t="shared" si="19"/>
        <v>382712.82999999996</v>
      </c>
      <c r="L197" s="397">
        <f t="shared" si="19"/>
        <v>382712.82999999996</v>
      </c>
      <c r="M197" s="337">
        <f t="shared" si="19"/>
        <v>0</v>
      </c>
      <c r="N197" s="339"/>
      <c r="O197" s="339"/>
    </row>
    <row r="198" spans="1:15">
      <c r="A198" s="346">
        <v>3</v>
      </c>
      <c r="B198" s="347">
        <v>1</v>
      </c>
      <c r="C198" s="347">
        <v>1</v>
      </c>
      <c r="D198" s="347">
        <v>3</v>
      </c>
      <c r="E198" s="347">
        <v>1</v>
      </c>
      <c r="F198" s="349">
        <v>1</v>
      </c>
      <c r="G198" s="348" t="s">
        <v>458</v>
      </c>
      <c r="H198" s="328">
        <v>165</v>
      </c>
      <c r="I198" s="402">
        <v>272500</v>
      </c>
      <c r="J198" s="402">
        <v>272500</v>
      </c>
      <c r="K198" s="402">
        <v>0</v>
      </c>
      <c r="L198" s="421">
        <v>0</v>
      </c>
      <c r="N198" s="339"/>
      <c r="O198" s="339"/>
    </row>
    <row r="199" spans="1:15">
      <c r="A199" s="346">
        <v>3</v>
      </c>
      <c r="B199" s="347">
        <v>1</v>
      </c>
      <c r="C199" s="347">
        <v>1</v>
      </c>
      <c r="D199" s="347">
        <v>3</v>
      </c>
      <c r="E199" s="347">
        <v>1</v>
      </c>
      <c r="F199" s="349">
        <v>2</v>
      </c>
      <c r="G199" s="348" t="s">
        <v>459</v>
      </c>
      <c r="H199" s="328">
        <v>166</v>
      </c>
      <c r="I199" s="401">
        <v>249600</v>
      </c>
      <c r="J199" s="402">
        <v>249600</v>
      </c>
      <c r="K199" s="402">
        <v>13142.29</v>
      </c>
      <c r="L199" s="402">
        <v>13142.29</v>
      </c>
      <c r="N199" s="339"/>
      <c r="O199" s="339"/>
    </row>
    <row r="200" spans="1:15" ht="27.6">
      <c r="A200" s="346">
        <v>3</v>
      </c>
      <c r="B200" s="347">
        <v>1</v>
      </c>
      <c r="C200" s="347">
        <v>1</v>
      </c>
      <c r="D200" s="347">
        <v>3</v>
      </c>
      <c r="E200" s="347">
        <v>1</v>
      </c>
      <c r="F200" s="349">
        <v>3</v>
      </c>
      <c r="G200" s="350" t="s">
        <v>460</v>
      </c>
      <c r="H200" s="328">
        <v>167</v>
      </c>
      <c r="I200" s="401">
        <v>0</v>
      </c>
      <c r="J200" s="408">
        <v>0</v>
      </c>
      <c r="K200" s="408">
        <v>0</v>
      </c>
      <c r="L200" s="408">
        <v>0</v>
      </c>
      <c r="N200" s="339"/>
      <c r="O200" s="339"/>
    </row>
    <row r="201" spans="1:15" ht="27.6">
      <c r="A201" s="354">
        <v>3</v>
      </c>
      <c r="B201" s="355">
        <v>1</v>
      </c>
      <c r="C201" s="355">
        <v>1</v>
      </c>
      <c r="D201" s="355">
        <v>3</v>
      </c>
      <c r="E201" s="355">
        <v>1</v>
      </c>
      <c r="F201" s="357">
        <v>4</v>
      </c>
      <c r="G201" s="299" t="s">
        <v>461</v>
      </c>
      <c r="H201" s="328">
        <v>168</v>
      </c>
      <c r="I201" s="422">
        <v>1678000</v>
      </c>
      <c r="J201" s="423">
        <v>567000</v>
      </c>
      <c r="K201" s="402">
        <v>369570.54</v>
      </c>
      <c r="L201" s="402">
        <v>369570.54</v>
      </c>
      <c r="N201" s="339"/>
      <c r="O201" s="339"/>
    </row>
    <row r="202" spans="1:15">
      <c r="A202" s="354">
        <v>3</v>
      </c>
      <c r="B202" s="355">
        <v>1</v>
      </c>
      <c r="C202" s="355">
        <v>1</v>
      </c>
      <c r="D202" s="355">
        <v>4</v>
      </c>
      <c r="E202" s="355"/>
      <c r="F202" s="357"/>
      <c r="G202" s="356" t="s">
        <v>462</v>
      </c>
      <c r="H202" s="328">
        <v>169</v>
      </c>
      <c r="I202" s="397">
        <f>I203</f>
        <v>0</v>
      </c>
      <c r="J202" s="411">
        <f>J203</f>
        <v>0</v>
      </c>
      <c r="K202" s="399">
        <f>K203</f>
        <v>0</v>
      </c>
      <c r="L202" s="400">
        <f>L203</f>
        <v>0</v>
      </c>
      <c r="N202" s="339"/>
      <c r="O202" s="339"/>
    </row>
    <row r="203" spans="1:15">
      <c r="A203" s="346">
        <v>3</v>
      </c>
      <c r="B203" s="347">
        <v>1</v>
      </c>
      <c r="C203" s="347">
        <v>1</v>
      </c>
      <c r="D203" s="347">
        <v>4</v>
      </c>
      <c r="E203" s="347">
        <v>1</v>
      </c>
      <c r="F203" s="349"/>
      <c r="G203" s="356" t="s">
        <v>462</v>
      </c>
      <c r="H203" s="328">
        <v>170</v>
      </c>
      <c r="I203" s="404">
        <f>SUM(I204:I206)</f>
        <v>0</v>
      </c>
      <c r="J203" s="409">
        <f>SUM(J204:J206)</f>
        <v>0</v>
      </c>
      <c r="K203" s="398">
        <f>SUM(K204:K206)</f>
        <v>0</v>
      </c>
      <c r="L203" s="397">
        <f>SUM(L204:L206)</f>
        <v>0</v>
      </c>
      <c r="N203" s="339"/>
      <c r="O203" s="339"/>
    </row>
    <row r="204" spans="1:15">
      <c r="A204" s="346">
        <v>3</v>
      </c>
      <c r="B204" s="347">
        <v>1</v>
      </c>
      <c r="C204" s="347">
        <v>1</v>
      </c>
      <c r="D204" s="347">
        <v>4</v>
      </c>
      <c r="E204" s="347">
        <v>1</v>
      </c>
      <c r="F204" s="349">
        <v>1</v>
      </c>
      <c r="G204" s="348" t="s">
        <v>463</v>
      </c>
      <c r="H204" s="328">
        <v>171</v>
      </c>
      <c r="I204" s="402">
        <v>0</v>
      </c>
      <c r="J204" s="402">
        <v>0</v>
      </c>
      <c r="K204" s="402">
        <v>0</v>
      </c>
      <c r="L204" s="421">
        <v>0</v>
      </c>
      <c r="N204" s="339"/>
      <c r="O204" s="339"/>
    </row>
    <row r="205" spans="1:15" ht="27.6">
      <c r="A205" s="343">
        <v>3</v>
      </c>
      <c r="B205" s="341">
        <v>1</v>
      </c>
      <c r="C205" s="341">
        <v>1</v>
      </c>
      <c r="D205" s="341">
        <v>4</v>
      </c>
      <c r="E205" s="341">
        <v>1</v>
      </c>
      <c r="F205" s="344">
        <v>2</v>
      </c>
      <c r="G205" s="342" t="s">
        <v>464</v>
      </c>
      <c r="H205" s="328">
        <v>172</v>
      </c>
      <c r="I205" s="401">
        <v>0</v>
      </c>
      <c r="J205" s="401">
        <v>0</v>
      </c>
      <c r="K205" s="403">
        <v>0</v>
      </c>
      <c r="L205" s="402">
        <v>0</v>
      </c>
      <c r="N205" s="339"/>
      <c r="O205" s="339"/>
    </row>
    <row r="206" spans="1:15">
      <c r="A206" s="346">
        <v>3</v>
      </c>
      <c r="B206" s="347">
        <v>1</v>
      </c>
      <c r="C206" s="347">
        <v>1</v>
      </c>
      <c r="D206" s="347">
        <v>4</v>
      </c>
      <c r="E206" s="347">
        <v>1</v>
      </c>
      <c r="F206" s="349">
        <v>3</v>
      </c>
      <c r="G206" s="348" t="s">
        <v>465</v>
      </c>
      <c r="H206" s="328">
        <v>173</v>
      </c>
      <c r="I206" s="401">
        <v>0</v>
      </c>
      <c r="J206" s="401">
        <v>0</v>
      </c>
      <c r="K206" s="401">
        <v>0</v>
      </c>
      <c r="L206" s="402">
        <v>0</v>
      </c>
      <c r="N206" s="339"/>
      <c r="O206" s="339"/>
    </row>
    <row r="207" spans="1:15" ht="25.5" customHeight="1">
      <c r="A207" s="346">
        <v>3</v>
      </c>
      <c r="B207" s="347">
        <v>1</v>
      </c>
      <c r="C207" s="347">
        <v>1</v>
      </c>
      <c r="D207" s="347">
        <v>5</v>
      </c>
      <c r="E207" s="347"/>
      <c r="F207" s="349"/>
      <c r="G207" s="348" t="s">
        <v>466</v>
      </c>
      <c r="H207" s="328">
        <v>174</v>
      </c>
      <c r="I207" s="397">
        <f t="shared" ref="I207:L208" si="20">I208</f>
        <v>0</v>
      </c>
      <c r="J207" s="409">
        <f t="shared" si="20"/>
        <v>0</v>
      </c>
      <c r="K207" s="398">
        <f t="shared" si="20"/>
        <v>0</v>
      </c>
      <c r="L207" s="397">
        <f t="shared" si="20"/>
        <v>0</v>
      </c>
      <c r="N207" s="339"/>
      <c r="O207" s="339"/>
    </row>
    <row r="208" spans="1:15" ht="26.25" customHeight="1">
      <c r="A208" s="354">
        <v>3</v>
      </c>
      <c r="B208" s="355">
        <v>1</v>
      </c>
      <c r="C208" s="355">
        <v>1</v>
      </c>
      <c r="D208" s="355">
        <v>5</v>
      </c>
      <c r="E208" s="355">
        <v>1</v>
      </c>
      <c r="F208" s="357"/>
      <c r="G208" s="348" t="s">
        <v>466</v>
      </c>
      <c r="H208" s="328">
        <v>175</v>
      </c>
      <c r="I208" s="398">
        <f t="shared" si="20"/>
        <v>0</v>
      </c>
      <c r="J208" s="398">
        <f t="shared" si="20"/>
        <v>0</v>
      </c>
      <c r="K208" s="398">
        <f t="shared" si="20"/>
        <v>0</v>
      </c>
      <c r="L208" s="398">
        <f t="shared" si="20"/>
        <v>0</v>
      </c>
      <c r="N208" s="339"/>
      <c r="O208" s="339"/>
    </row>
    <row r="209" spans="1:15" ht="27" customHeight="1">
      <c r="A209" s="346">
        <v>3</v>
      </c>
      <c r="B209" s="347">
        <v>1</v>
      </c>
      <c r="C209" s="347">
        <v>1</v>
      </c>
      <c r="D209" s="347">
        <v>5</v>
      </c>
      <c r="E209" s="347">
        <v>1</v>
      </c>
      <c r="F209" s="349">
        <v>1</v>
      </c>
      <c r="G209" s="348" t="s">
        <v>466</v>
      </c>
      <c r="H209" s="328">
        <v>176</v>
      </c>
      <c r="I209" s="401">
        <v>0</v>
      </c>
      <c r="J209" s="402">
        <v>0</v>
      </c>
      <c r="K209" s="402">
        <v>0</v>
      </c>
      <c r="L209" s="402">
        <v>0</v>
      </c>
      <c r="N209" s="339"/>
      <c r="O209" s="339"/>
    </row>
    <row r="210" spans="1:15" ht="26.25" customHeight="1">
      <c r="A210" s="354">
        <v>3</v>
      </c>
      <c r="B210" s="355">
        <v>1</v>
      </c>
      <c r="C210" s="355">
        <v>2</v>
      </c>
      <c r="D210" s="355"/>
      <c r="E210" s="355"/>
      <c r="F210" s="357"/>
      <c r="G210" s="356" t="s">
        <v>467</v>
      </c>
      <c r="H210" s="328">
        <v>177</v>
      </c>
      <c r="I210" s="397">
        <f t="shared" ref="I210:L211" si="21">I211</f>
        <v>4727500</v>
      </c>
      <c r="J210" s="411">
        <f t="shared" si="21"/>
        <v>1312000</v>
      </c>
      <c r="K210" s="399">
        <f t="shared" si="21"/>
        <v>615660.92000000004</v>
      </c>
      <c r="L210" s="400">
        <f t="shared" si="21"/>
        <v>607322.81000000006</v>
      </c>
      <c r="N210" s="339"/>
      <c r="O210" s="339"/>
    </row>
    <row r="211" spans="1:15" ht="25.5" customHeight="1">
      <c r="A211" s="346">
        <v>3</v>
      </c>
      <c r="B211" s="347">
        <v>1</v>
      </c>
      <c r="C211" s="347">
        <v>2</v>
      </c>
      <c r="D211" s="347">
        <v>1</v>
      </c>
      <c r="E211" s="347"/>
      <c r="F211" s="349"/>
      <c r="G211" s="356" t="s">
        <v>467</v>
      </c>
      <c r="H211" s="328">
        <v>178</v>
      </c>
      <c r="I211" s="404">
        <f t="shared" si="21"/>
        <v>4727500</v>
      </c>
      <c r="J211" s="409">
        <f t="shared" si="21"/>
        <v>1312000</v>
      </c>
      <c r="K211" s="398">
        <f t="shared" si="21"/>
        <v>615660.92000000004</v>
      </c>
      <c r="L211" s="397">
        <f t="shared" si="21"/>
        <v>607322.81000000006</v>
      </c>
      <c r="N211" s="339"/>
      <c r="O211" s="339"/>
    </row>
    <row r="212" spans="1:15" ht="26.25" customHeight="1">
      <c r="A212" s="343">
        <v>3</v>
      </c>
      <c r="B212" s="341">
        <v>1</v>
      </c>
      <c r="C212" s="341">
        <v>2</v>
      </c>
      <c r="D212" s="341">
        <v>1</v>
      </c>
      <c r="E212" s="341">
        <v>1</v>
      </c>
      <c r="F212" s="344"/>
      <c r="G212" s="356" t="s">
        <v>467</v>
      </c>
      <c r="H212" s="328">
        <v>179</v>
      </c>
      <c r="I212" s="397">
        <f>SUM(I213:I216)</f>
        <v>4727500</v>
      </c>
      <c r="J212" s="410">
        <f>SUM(J213:J216)</f>
        <v>1312000</v>
      </c>
      <c r="K212" s="405">
        <f>SUM(K213:K216)</f>
        <v>615660.92000000004</v>
      </c>
      <c r="L212" s="404">
        <f>SUM(L213:L216)</f>
        <v>607322.81000000006</v>
      </c>
      <c r="N212" s="339"/>
      <c r="O212" s="339"/>
    </row>
    <row r="213" spans="1:15" ht="41.25" customHeight="1">
      <c r="A213" s="346">
        <v>3</v>
      </c>
      <c r="B213" s="347">
        <v>1</v>
      </c>
      <c r="C213" s="347">
        <v>2</v>
      </c>
      <c r="D213" s="347">
        <v>1</v>
      </c>
      <c r="E213" s="347">
        <v>1</v>
      </c>
      <c r="F213" s="349">
        <v>2</v>
      </c>
      <c r="G213" s="348" t="s">
        <v>468</v>
      </c>
      <c r="H213" s="328">
        <v>180</v>
      </c>
      <c r="I213" s="402">
        <v>4727500</v>
      </c>
      <c r="J213" s="402">
        <v>1312000</v>
      </c>
      <c r="K213" s="402">
        <v>615660.92000000004</v>
      </c>
      <c r="L213" s="402">
        <v>607322.81000000006</v>
      </c>
      <c r="N213" s="339"/>
      <c r="O213" s="339"/>
    </row>
    <row r="214" spans="1:15" ht="17.399999999999999" customHeight="1">
      <c r="A214" s="346">
        <v>3</v>
      </c>
      <c r="B214" s="347">
        <v>1</v>
      </c>
      <c r="C214" s="347">
        <v>2</v>
      </c>
      <c r="D214" s="346">
        <v>1</v>
      </c>
      <c r="E214" s="347">
        <v>1</v>
      </c>
      <c r="F214" s="349">
        <v>3</v>
      </c>
      <c r="G214" s="348" t="s">
        <v>469</v>
      </c>
      <c r="H214" s="328">
        <v>181</v>
      </c>
      <c r="I214" s="402">
        <v>0</v>
      </c>
      <c r="J214" s="402">
        <v>0</v>
      </c>
      <c r="K214" s="402">
        <v>0</v>
      </c>
      <c r="L214" s="402">
        <v>0</v>
      </c>
      <c r="N214" s="339"/>
      <c r="O214" s="339"/>
    </row>
    <row r="215" spans="1:15" ht="17.399999999999999" customHeight="1">
      <c r="A215" s="346">
        <v>3</v>
      </c>
      <c r="B215" s="347">
        <v>1</v>
      </c>
      <c r="C215" s="347">
        <v>2</v>
      </c>
      <c r="D215" s="346">
        <v>1</v>
      </c>
      <c r="E215" s="347">
        <v>1</v>
      </c>
      <c r="F215" s="349">
        <v>4</v>
      </c>
      <c r="G215" s="348" t="s">
        <v>470</v>
      </c>
      <c r="H215" s="328">
        <v>182</v>
      </c>
      <c r="I215" s="402">
        <v>0</v>
      </c>
      <c r="J215" s="402">
        <v>0</v>
      </c>
      <c r="K215" s="402">
        <v>0</v>
      </c>
      <c r="L215" s="402">
        <v>0</v>
      </c>
      <c r="N215" s="339"/>
      <c r="O215" s="339"/>
    </row>
    <row r="216" spans="1:15" ht="17.399999999999999" customHeight="1">
      <c r="A216" s="354">
        <v>3</v>
      </c>
      <c r="B216" s="361">
        <v>1</v>
      </c>
      <c r="C216" s="361">
        <v>2</v>
      </c>
      <c r="D216" s="360">
        <v>1</v>
      </c>
      <c r="E216" s="361">
        <v>1</v>
      </c>
      <c r="F216" s="362">
        <v>5</v>
      </c>
      <c r="G216" s="363" t="s">
        <v>471</v>
      </c>
      <c r="H216" s="328">
        <v>183</v>
      </c>
      <c r="I216" s="402">
        <v>0</v>
      </c>
      <c r="J216" s="402">
        <v>0</v>
      </c>
      <c r="K216" s="402">
        <v>0</v>
      </c>
      <c r="L216" s="421">
        <v>0</v>
      </c>
      <c r="N216" s="339"/>
      <c r="O216" s="339"/>
    </row>
    <row r="217" spans="1:15" ht="17.399999999999999" customHeight="1">
      <c r="A217" s="346">
        <v>3</v>
      </c>
      <c r="B217" s="347">
        <v>1</v>
      </c>
      <c r="C217" s="347">
        <v>3</v>
      </c>
      <c r="D217" s="346"/>
      <c r="E217" s="347"/>
      <c r="F217" s="349"/>
      <c r="G217" s="348" t="s">
        <v>472</v>
      </c>
      <c r="H217" s="328">
        <v>184</v>
      </c>
      <c r="I217" s="397">
        <f>SUM(I218+I221)</f>
        <v>0</v>
      </c>
      <c r="J217" s="409">
        <f>SUM(J218+J221)</f>
        <v>0</v>
      </c>
      <c r="K217" s="398">
        <f>SUM(K218+K221)</f>
        <v>0</v>
      </c>
      <c r="L217" s="397">
        <f>SUM(L218+L221)</f>
        <v>0</v>
      </c>
      <c r="N217" s="339"/>
      <c r="O217" s="339"/>
    </row>
    <row r="218" spans="1:15" ht="27.75" customHeight="1">
      <c r="A218" s="343">
        <v>3</v>
      </c>
      <c r="B218" s="341">
        <v>1</v>
      </c>
      <c r="C218" s="341">
        <v>3</v>
      </c>
      <c r="D218" s="343">
        <v>1</v>
      </c>
      <c r="E218" s="346"/>
      <c r="F218" s="344"/>
      <c r="G218" s="342" t="s">
        <v>473</v>
      </c>
      <c r="H218" s="328">
        <v>185</v>
      </c>
      <c r="I218" s="404">
        <f t="shared" ref="I218:L219" si="22">I219</f>
        <v>0</v>
      </c>
      <c r="J218" s="410">
        <f t="shared" si="22"/>
        <v>0</v>
      </c>
      <c r="K218" s="405">
        <f t="shared" si="22"/>
        <v>0</v>
      </c>
      <c r="L218" s="404">
        <f t="shared" si="22"/>
        <v>0</v>
      </c>
      <c r="N218" s="339"/>
      <c r="O218" s="339"/>
    </row>
    <row r="219" spans="1:15" ht="30.75" customHeight="1">
      <c r="A219" s="346">
        <v>3</v>
      </c>
      <c r="B219" s="347">
        <v>1</v>
      </c>
      <c r="C219" s="347">
        <v>3</v>
      </c>
      <c r="D219" s="346">
        <v>1</v>
      </c>
      <c r="E219" s="346">
        <v>1</v>
      </c>
      <c r="F219" s="349"/>
      <c r="G219" s="342" t="s">
        <v>473</v>
      </c>
      <c r="H219" s="328">
        <v>186</v>
      </c>
      <c r="I219" s="397">
        <f t="shared" si="22"/>
        <v>0</v>
      </c>
      <c r="J219" s="409">
        <f t="shared" si="22"/>
        <v>0</v>
      </c>
      <c r="K219" s="398">
        <f t="shared" si="22"/>
        <v>0</v>
      </c>
      <c r="L219" s="397">
        <f t="shared" si="22"/>
        <v>0</v>
      </c>
      <c r="N219" s="339"/>
      <c r="O219" s="339"/>
    </row>
    <row r="220" spans="1:15" ht="27.75" customHeight="1">
      <c r="A220" s="346">
        <v>3</v>
      </c>
      <c r="B220" s="348">
        <v>1</v>
      </c>
      <c r="C220" s="346">
        <v>3</v>
      </c>
      <c r="D220" s="347">
        <v>1</v>
      </c>
      <c r="E220" s="347">
        <v>1</v>
      </c>
      <c r="F220" s="349">
        <v>1</v>
      </c>
      <c r="G220" s="342" t="s">
        <v>473</v>
      </c>
      <c r="H220" s="328">
        <v>187</v>
      </c>
      <c r="I220" s="421">
        <v>0</v>
      </c>
      <c r="J220" s="421">
        <v>0</v>
      </c>
      <c r="K220" s="421">
        <v>0</v>
      </c>
      <c r="L220" s="421">
        <v>0</v>
      </c>
      <c r="N220" s="339"/>
      <c r="O220" s="339"/>
    </row>
    <row r="221" spans="1:15">
      <c r="A221" s="346">
        <v>3</v>
      </c>
      <c r="B221" s="348">
        <v>1</v>
      </c>
      <c r="C221" s="346">
        <v>3</v>
      </c>
      <c r="D221" s="347">
        <v>2</v>
      </c>
      <c r="E221" s="347"/>
      <c r="F221" s="349"/>
      <c r="G221" s="348" t="s">
        <v>474</v>
      </c>
      <c r="H221" s="328">
        <v>188</v>
      </c>
      <c r="I221" s="397">
        <f>I222</f>
        <v>0</v>
      </c>
      <c r="J221" s="409">
        <f>J222</f>
        <v>0</v>
      </c>
      <c r="K221" s="398">
        <f>K222</f>
        <v>0</v>
      </c>
      <c r="L221" s="397">
        <f>L222</f>
        <v>0</v>
      </c>
      <c r="N221" s="339"/>
      <c r="O221" s="339"/>
    </row>
    <row r="222" spans="1:15">
      <c r="A222" s="343">
        <v>3</v>
      </c>
      <c r="B222" s="342">
        <v>1</v>
      </c>
      <c r="C222" s="343">
        <v>3</v>
      </c>
      <c r="D222" s="341">
        <v>2</v>
      </c>
      <c r="E222" s="341">
        <v>1</v>
      </c>
      <c r="F222" s="344"/>
      <c r="G222" s="348" t="s">
        <v>474</v>
      </c>
      <c r="H222" s="328">
        <v>189</v>
      </c>
      <c r="I222" s="397">
        <f t="shared" ref="I222:M222" si="23">SUM(I223:I228)</f>
        <v>0</v>
      </c>
      <c r="J222" s="397">
        <f t="shared" si="23"/>
        <v>0</v>
      </c>
      <c r="K222" s="397">
        <f t="shared" si="23"/>
        <v>0</v>
      </c>
      <c r="L222" s="397">
        <f t="shared" si="23"/>
        <v>0</v>
      </c>
      <c r="M222" s="383">
        <f t="shared" si="23"/>
        <v>0</v>
      </c>
      <c r="N222" s="339"/>
      <c r="O222" s="339"/>
    </row>
    <row r="223" spans="1:15">
      <c r="A223" s="346">
        <v>3</v>
      </c>
      <c r="B223" s="348">
        <v>1</v>
      </c>
      <c r="C223" s="346">
        <v>3</v>
      </c>
      <c r="D223" s="347">
        <v>2</v>
      </c>
      <c r="E223" s="347">
        <v>1</v>
      </c>
      <c r="F223" s="349">
        <v>1</v>
      </c>
      <c r="G223" s="348" t="s">
        <v>475</v>
      </c>
      <c r="H223" s="328">
        <v>190</v>
      </c>
      <c r="I223" s="402">
        <v>0</v>
      </c>
      <c r="J223" s="402">
        <v>0</v>
      </c>
      <c r="K223" s="402">
        <v>0</v>
      </c>
      <c r="L223" s="421">
        <v>0</v>
      </c>
      <c r="N223" s="339"/>
      <c r="O223" s="339"/>
    </row>
    <row r="224" spans="1:15" ht="27.6">
      <c r="A224" s="346">
        <v>3</v>
      </c>
      <c r="B224" s="348">
        <v>1</v>
      </c>
      <c r="C224" s="346">
        <v>3</v>
      </c>
      <c r="D224" s="347">
        <v>2</v>
      </c>
      <c r="E224" s="347">
        <v>1</v>
      </c>
      <c r="F224" s="349">
        <v>2</v>
      </c>
      <c r="G224" s="348" t="s">
        <v>476</v>
      </c>
      <c r="H224" s="328">
        <v>191</v>
      </c>
      <c r="I224" s="402">
        <v>0</v>
      </c>
      <c r="J224" s="402">
        <v>0</v>
      </c>
      <c r="K224" s="402">
        <v>0</v>
      </c>
      <c r="L224" s="402">
        <v>0</v>
      </c>
      <c r="N224" s="339"/>
      <c r="O224" s="339"/>
    </row>
    <row r="225" spans="1:15" ht="27.6">
      <c r="A225" s="346">
        <v>3</v>
      </c>
      <c r="B225" s="348">
        <v>1</v>
      </c>
      <c r="C225" s="346">
        <v>3</v>
      </c>
      <c r="D225" s="347">
        <v>2</v>
      </c>
      <c r="E225" s="347">
        <v>1</v>
      </c>
      <c r="F225" s="349">
        <v>3</v>
      </c>
      <c r="G225" s="348" t="s">
        <v>477</v>
      </c>
      <c r="H225" s="328">
        <v>192</v>
      </c>
      <c r="I225" s="402">
        <v>0</v>
      </c>
      <c r="J225" s="402">
        <v>0</v>
      </c>
      <c r="K225" s="402">
        <v>0</v>
      </c>
      <c r="L225" s="402">
        <v>0</v>
      </c>
      <c r="N225" s="339"/>
      <c r="O225" s="339"/>
    </row>
    <row r="226" spans="1:15" ht="27.6">
      <c r="A226" s="346">
        <v>3</v>
      </c>
      <c r="B226" s="348">
        <v>1</v>
      </c>
      <c r="C226" s="346">
        <v>3</v>
      </c>
      <c r="D226" s="347">
        <v>2</v>
      </c>
      <c r="E226" s="347">
        <v>1</v>
      </c>
      <c r="F226" s="349">
        <v>4</v>
      </c>
      <c r="G226" s="348" t="s">
        <v>478</v>
      </c>
      <c r="H226" s="328">
        <v>193</v>
      </c>
      <c r="I226" s="402">
        <v>0</v>
      </c>
      <c r="J226" s="402">
        <v>0</v>
      </c>
      <c r="K226" s="402">
        <v>0</v>
      </c>
      <c r="L226" s="421">
        <v>0</v>
      </c>
      <c r="N226" s="339"/>
      <c r="O226" s="339"/>
    </row>
    <row r="227" spans="1:15">
      <c r="A227" s="346">
        <v>3</v>
      </c>
      <c r="B227" s="348">
        <v>1</v>
      </c>
      <c r="C227" s="346">
        <v>3</v>
      </c>
      <c r="D227" s="347">
        <v>2</v>
      </c>
      <c r="E227" s="347">
        <v>1</v>
      </c>
      <c r="F227" s="349">
        <v>5</v>
      </c>
      <c r="G227" s="342" t="s">
        <v>479</v>
      </c>
      <c r="H227" s="328">
        <v>194</v>
      </c>
      <c r="I227" s="402">
        <v>0</v>
      </c>
      <c r="J227" s="402">
        <v>0</v>
      </c>
      <c r="K227" s="402">
        <v>0</v>
      </c>
      <c r="L227" s="402">
        <v>0</v>
      </c>
      <c r="N227" s="339"/>
      <c r="O227" s="339"/>
    </row>
    <row r="228" spans="1:15">
      <c r="A228" s="346">
        <v>3</v>
      </c>
      <c r="B228" s="348">
        <v>1</v>
      </c>
      <c r="C228" s="346">
        <v>3</v>
      </c>
      <c r="D228" s="347">
        <v>2</v>
      </c>
      <c r="E228" s="347">
        <v>1</v>
      </c>
      <c r="F228" s="349">
        <v>6</v>
      </c>
      <c r="G228" s="342" t="s">
        <v>474</v>
      </c>
      <c r="H228" s="328">
        <v>195</v>
      </c>
      <c r="I228" s="402">
        <v>0</v>
      </c>
      <c r="J228" s="402">
        <v>0</v>
      </c>
      <c r="K228" s="402">
        <v>0</v>
      </c>
      <c r="L228" s="421">
        <v>0</v>
      </c>
      <c r="N228" s="339"/>
      <c r="O228" s="339"/>
    </row>
    <row r="229" spans="1:15" ht="27" customHeight="1">
      <c r="A229" s="343">
        <v>3</v>
      </c>
      <c r="B229" s="341">
        <v>1</v>
      </c>
      <c r="C229" s="341">
        <v>4</v>
      </c>
      <c r="D229" s="341"/>
      <c r="E229" s="341"/>
      <c r="F229" s="344"/>
      <c r="G229" s="342" t="s">
        <v>480</v>
      </c>
      <c r="H229" s="328">
        <v>196</v>
      </c>
      <c r="I229" s="404">
        <f t="shared" ref="I229:L231" si="24">I230</f>
        <v>0</v>
      </c>
      <c r="J229" s="410">
        <f t="shared" si="24"/>
        <v>0</v>
      </c>
      <c r="K229" s="405">
        <f t="shared" si="24"/>
        <v>0</v>
      </c>
      <c r="L229" s="405">
        <f t="shared" si="24"/>
        <v>0</v>
      </c>
      <c r="N229" s="339"/>
      <c r="O229" s="339"/>
    </row>
    <row r="230" spans="1:15" ht="27" customHeight="1">
      <c r="A230" s="354">
        <v>3</v>
      </c>
      <c r="B230" s="361">
        <v>1</v>
      </c>
      <c r="C230" s="361">
        <v>4</v>
      </c>
      <c r="D230" s="361">
        <v>1</v>
      </c>
      <c r="E230" s="361"/>
      <c r="F230" s="362"/>
      <c r="G230" s="342" t="s">
        <v>480</v>
      </c>
      <c r="H230" s="328">
        <v>197</v>
      </c>
      <c r="I230" s="406">
        <f t="shared" si="24"/>
        <v>0</v>
      </c>
      <c r="J230" s="415">
        <f t="shared" si="24"/>
        <v>0</v>
      </c>
      <c r="K230" s="407">
        <f t="shared" si="24"/>
        <v>0</v>
      </c>
      <c r="L230" s="407">
        <f t="shared" si="24"/>
        <v>0</v>
      </c>
      <c r="N230" s="339"/>
      <c r="O230" s="339"/>
    </row>
    <row r="231" spans="1:15" ht="27.75" customHeight="1">
      <c r="A231" s="346">
        <v>3</v>
      </c>
      <c r="B231" s="347">
        <v>1</v>
      </c>
      <c r="C231" s="347">
        <v>4</v>
      </c>
      <c r="D231" s="347">
        <v>1</v>
      </c>
      <c r="E231" s="347">
        <v>1</v>
      </c>
      <c r="F231" s="349"/>
      <c r="G231" s="342" t="s">
        <v>481</v>
      </c>
      <c r="H231" s="328">
        <v>198</v>
      </c>
      <c r="I231" s="397">
        <f t="shared" si="24"/>
        <v>0</v>
      </c>
      <c r="J231" s="409">
        <f t="shared" si="24"/>
        <v>0</v>
      </c>
      <c r="K231" s="398">
        <f t="shared" si="24"/>
        <v>0</v>
      </c>
      <c r="L231" s="398">
        <f t="shared" si="24"/>
        <v>0</v>
      </c>
      <c r="N231" s="339"/>
      <c r="O231" s="339"/>
    </row>
    <row r="232" spans="1:15" ht="27" customHeight="1">
      <c r="A232" s="350">
        <v>3</v>
      </c>
      <c r="B232" s="346">
        <v>1</v>
      </c>
      <c r="C232" s="347">
        <v>4</v>
      </c>
      <c r="D232" s="347">
        <v>1</v>
      </c>
      <c r="E232" s="347">
        <v>1</v>
      </c>
      <c r="F232" s="349">
        <v>1</v>
      </c>
      <c r="G232" s="342" t="s">
        <v>481</v>
      </c>
      <c r="H232" s="328">
        <v>199</v>
      </c>
      <c r="I232" s="402">
        <v>0</v>
      </c>
      <c r="J232" s="402">
        <v>0</v>
      </c>
      <c r="K232" s="402">
        <v>0</v>
      </c>
      <c r="L232" s="402">
        <v>0</v>
      </c>
      <c r="N232" s="339"/>
      <c r="O232" s="339"/>
    </row>
    <row r="233" spans="1:15" ht="26.25" customHeight="1">
      <c r="A233" s="350">
        <v>3</v>
      </c>
      <c r="B233" s="347">
        <v>1</v>
      </c>
      <c r="C233" s="347">
        <v>5</v>
      </c>
      <c r="D233" s="347"/>
      <c r="E233" s="347"/>
      <c r="F233" s="349"/>
      <c r="G233" s="348" t="s">
        <v>482</v>
      </c>
      <c r="H233" s="328">
        <v>200</v>
      </c>
      <c r="I233" s="397">
        <f t="shared" ref="I233:L234" si="25">I234</f>
        <v>0</v>
      </c>
      <c r="J233" s="397">
        <f t="shared" si="25"/>
        <v>0</v>
      </c>
      <c r="K233" s="397">
        <f t="shared" si="25"/>
        <v>0</v>
      </c>
      <c r="L233" s="397">
        <f t="shared" si="25"/>
        <v>0</v>
      </c>
      <c r="N233" s="339"/>
      <c r="O233" s="339"/>
    </row>
    <row r="234" spans="1:15" ht="30" customHeight="1">
      <c r="A234" s="350">
        <v>3</v>
      </c>
      <c r="B234" s="347">
        <v>1</v>
      </c>
      <c r="C234" s="347">
        <v>5</v>
      </c>
      <c r="D234" s="347">
        <v>1</v>
      </c>
      <c r="E234" s="347"/>
      <c r="F234" s="349"/>
      <c r="G234" s="348" t="s">
        <v>482</v>
      </c>
      <c r="H234" s="328">
        <v>201</v>
      </c>
      <c r="I234" s="397">
        <f t="shared" si="25"/>
        <v>0</v>
      </c>
      <c r="J234" s="397">
        <f t="shared" si="25"/>
        <v>0</v>
      </c>
      <c r="K234" s="397">
        <f t="shared" si="25"/>
        <v>0</v>
      </c>
      <c r="L234" s="397">
        <f t="shared" si="25"/>
        <v>0</v>
      </c>
      <c r="N234" s="339"/>
      <c r="O234" s="339"/>
    </row>
    <row r="235" spans="1:15" ht="27" customHeight="1">
      <c r="A235" s="350">
        <v>3</v>
      </c>
      <c r="B235" s="347">
        <v>1</v>
      </c>
      <c r="C235" s="347">
        <v>5</v>
      </c>
      <c r="D235" s="347">
        <v>1</v>
      </c>
      <c r="E235" s="347">
        <v>1</v>
      </c>
      <c r="F235" s="349"/>
      <c r="G235" s="348" t="s">
        <v>482</v>
      </c>
      <c r="H235" s="328">
        <v>202</v>
      </c>
      <c r="I235" s="397">
        <f>SUM(I236:I238)</f>
        <v>0</v>
      </c>
      <c r="J235" s="397">
        <f>SUM(J236:J238)</f>
        <v>0</v>
      </c>
      <c r="K235" s="397">
        <f>SUM(K236:K238)</f>
        <v>0</v>
      </c>
      <c r="L235" s="397">
        <f>SUM(L236:L238)</f>
        <v>0</v>
      </c>
      <c r="N235" s="339"/>
      <c r="O235" s="339"/>
    </row>
    <row r="236" spans="1:15">
      <c r="A236" s="350">
        <v>3</v>
      </c>
      <c r="B236" s="347">
        <v>1</v>
      </c>
      <c r="C236" s="347">
        <v>5</v>
      </c>
      <c r="D236" s="347">
        <v>1</v>
      </c>
      <c r="E236" s="347">
        <v>1</v>
      </c>
      <c r="F236" s="349">
        <v>1</v>
      </c>
      <c r="G236" s="380" t="s">
        <v>483</v>
      </c>
      <c r="H236" s="328">
        <v>203</v>
      </c>
      <c r="I236" s="402">
        <v>0</v>
      </c>
      <c r="J236" s="402">
        <v>0</v>
      </c>
      <c r="K236" s="402">
        <v>0</v>
      </c>
      <c r="L236" s="402">
        <v>0</v>
      </c>
      <c r="N236" s="339"/>
      <c r="O236" s="339"/>
    </row>
    <row r="237" spans="1:15">
      <c r="A237" s="350">
        <v>3</v>
      </c>
      <c r="B237" s="347">
        <v>1</v>
      </c>
      <c r="C237" s="347">
        <v>5</v>
      </c>
      <c r="D237" s="347">
        <v>1</v>
      </c>
      <c r="E237" s="347">
        <v>1</v>
      </c>
      <c r="F237" s="349">
        <v>2</v>
      </c>
      <c r="G237" s="380" t="s">
        <v>484</v>
      </c>
      <c r="H237" s="328">
        <v>204</v>
      </c>
      <c r="I237" s="402">
        <v>0</v>
      </c>
      <c r="J237" s="402">
        <v>0</v>
      </c>
      <c r="K237" s="402">
        <v>0</v>
      </c>
      <c r="L237" s="402">
        <v>0</v>
      </c>
      <c r="N237" s="339"/>
      <c r="O237" s="339"/>
    </row>
    <row r="238" spans="1:15" ht="28.5" customHeight="1">
      <c r="A238" s="350">
        <v>3</v>
      </c>
      <c r="B238" s="347">
        <v>1</v>
      </c>
      <c r="C238" s="347">
        <v>5</v>
      </c>
      <c r="D238" s="347">
        <v>1</v>
      </c>
      <c r="E238" s="347">
        <v>1</v>
      </c>
      <c r="F238" s="349">
        <v>3</v>
      </c>
      <c r="G238" s="380" t="s">
        <v>485</v>
      </c>
      <c r="H238" s="328">
        <v>205</v>
      </c>
      <c r="I238" s="402">
        <v>0</v>
      </c>
      <c r="J238" s="402">
        <v>0</v>
      </c>
      <c r="K238" s="402">
        <v>0</v>
      </c>
      <c r="L238" s="402">
        <v>0</v>
      </c>
      <c r="N238" s="339"/>
      <c r="O238" s="339"/>
    </row>
    <row r="239" spans="1:15" ht="41.25" customHeight="1">
      <c r="A239" s="333">
        <v>3</v>
      </c>
      <c r="B239" s="334">
        <v>2</v>
      </c>
      <c r="C239" s="334"/>
      <c r="D239" s="334"/>
      <c r="E239" s="334"/>
      <c r="F239" s="336"/>
      <c r="G239" s="335" t="s">
        <v>486</v>
      </c>
      <c r="H239" s="328">
        <v>206</v>
      </c>
      <c r="I239" s="397">
        <f>SUM(I240+I272)</f>
        <v>0</v>
      </c>
      <c r="J239" s="409">
        <f>SUM(J240+J272)</f>
        <v>0</v>
      </c>
      <c r="K239" s="398">
        <f>SUM(K240+K272)</f>
        <v>0</v>
      </c>
      <c r="L239" s="398">
        <f>SUM(L240+L272)</f>
        <v>0</v>
      </c>
      <c r="N239" s="339"/>
      <c r="O239" s="339"/>
    </row>
    <row r="240" spans="1:15" ht="26.25" customHeight="1">
      <c r="A240" s="354">
        <v>3</v>
      </c>
      <c r="B240" s="360">
        <v>2</v>
      </c>
      <c r="C240" s="361">
        <v>1</v>
      </c>
      <c r="D240" s="361"/>
      <c r="E240" s="361"/>
      <c r="F240" s="362"/>
      <c r="G240" s="363" t="s">
        <v>487</v>
      </c>
      <c r="H240" s="328">
        <v>207</v>
      </c>
      <c r="I240" s="406">
        <f>SUM(I241+I250+I254+I258+I262+I265+I268)</f>
        <v>0</v>
      </c>
      <c r="J240" s="415">
        <f>SUM(J241+J250+J254+J258+J262+J265+J268)</f>
        <v>0</v>
      </c>
      <c r="K240" s="407">
        <f>SUM(K241+K250+K254+K258+K262+K265+K268)</f>
        <v>0</v>
      </c>
      <c r="L240" s="407">
        <f>SUM(L241+L250+L254+L258+L262+L265+L268)</f>
        <v>0</v>
      </c>
      <c r="N240" s="339"/>
      <c r="O240" s="339"/>
    </row>
    <row r="241" spans="1:15">
      <c r="A241" s="346">
        <v>3</v>
      </c>
      <c r="B241" s="347">
        <v>2</v>
      </c>
      <c r="C241" s="347">
        <v>1</v>
      </c>
      <c r="D241" s="347">
        <v>1</v>
      </c>
      <c r="E241" s="347"/>
      <c r="F241" s="349"/>
      <c r="G241" s="348" t="s">
        <v>488</v>
      </c>
      <c r="H241" s="328">
        <v>208</v>
      </c>
      <c r="I241" s="406">
        <f>I242</f>
        <v>0</v>
      </c>
      <c r="J241" s="406">
        <f>J242</f>
        <v>0</v>
      </c>
      <c r="K241" s="406">
        <f>K242</f>
        <v>0</v>
      </c>
      <c r="L241" s="406">
        <f>L242</f>
        <v>0</v>
      </c>
      <c r="N241" s="339"/>
      <c r="O241" s="339"/>
    </row>
    <row r="242" spans="1:15">
      <c r="A242" s="346">
        <v>3</v>
      </c>
      <c r="B242" s="346">
        <v>2</v>
      </c>
      <c r="C242" s="347">
        <v>1</v>
      </c>
      <c r="D242" s="347">
        <v>1</v>
      </c>
      <c r="E242" s="347">
        <v>1</v>
      </c>
      <c r="F242" s="349"/>
      <c r="G242" s="348" t="s">
        <v>489</v>
      </c>
      <c r="H242" s="328">
        <v>209</v>
      </c>
      <c r="I242" s="397">
        <f>SUM(I243:I243)</f>
        <v>0</v>
      </c>
      <c r="J242" s="409">
        <f>SUM(J243:J243)</f>
        <v>0</v>
      </c>
      <c r="K242" s="398">
        <f>SUM(K243:K243)</f>
        <v>0</v>
      </c>
      <c r="L242" s="398">
        <f>SUM(L243:L243)</f>
        <v>0</v>
      </c>
      <c r="N242" s="339"/>
      <c r="O242" s="339"/>
    </row>
    <row r="243" spans="1:15">
      <c r="A243" s="354">
        <v>3</v>
      </c>
      <c r="B243" s="354">
        <v>2</v>
      </c>
      <c r="C243" s="361">
        <v>1</v>
      </c>
      <c r="D243" s="361">
        <v>1</v>
      </c>
      <c r="E243" s="361">
        <v>1</v>
      </c>
      <c r="F243" s="362">
        <v>1</v>
      </c>
      <c r="G243" s="363" t="s">
        <v>489</v>
      </c>
      <c r="H243" s="328">
        <v>210</v>
      </c>
      <c r="I243" s="402">
        <v>0</v>
      </c>
      <c r="J243" s="402">
        <v>0</v>
      </c>
      <c r="K243" s="402">
        <v>0</v>
      </c>
      <c r="L243" s="402">
        <v>0</v>
      </c>
      <c r="N243" s="339"/>
      <c r="O243" s="339"/>
    </row>
    <row r="244" spans="1:15">
      <c r="A244" s="354">
        <v>3</v>
      </c>
      <c r="B244" s="361">
        <v>2</v>
      </c>
      <c r="C244" s="361">
        <v>1</v>
      </c>
      <c r="D244" s="361">
        <v>1</v>
      </c>
      <c r="E244" s="361">
        <v>2</v>
      </c>
      <c r="F244" s="362"/>
      <c r="G244" s="363" t="s">
        <v>490</v>
      </c>
      <c r="H244" s="328">
        <v>211</v>
      </c>
      <c r="I244" s="397">
        <f>SUM(I245:I246)</f>
        <v>0</v>
      </c>
      <c r="J244" s="397">
        <f>SUM(J245:J246)</f>
        <v>0</v>
      </c>
      <c r="K244" s="397">
        <f>SUM(K245:K246)</f>
        <v>0</v>
      </c>
      <c r="L244" s="397">
        <f>SUM(L245:L246)</f>
        <v>0</v>
      </c>
      <c r="N244" s="339"/>
      <c r="O244" s="339"/>
    </row>
    <row r="245" spans="1:15">
      <c r="A245" s="354">
        <v>3</v>
      </c>
      <c r="B245" s="361">
        <v>2</v>
      </c>
      <c r="C245" s="361">
        <v>1</v>
      </c>
      <c r="D245" s="361">
        <v>1</v>
      </c>
      <c r="E245" s="361">
        <v>2</v>
      </c>
      <c r="F245" s="362">
        <v>1</v>
      </c>
      <c r="G245" s="363" t="s">
        <v>491</v>
      </c>
      <c r="H245" s="328">
        <v>212</v>
      </c>
      <c r="I245" s="402">
        <v>0</v>
      </c>
      <c r="J245" s="402">
        <v>0</v>
      </c>
      <c r="K245" s="402">
        <v>0</v>
      </c>
      <c r="L245" s="402">
        <v>0</v>
      </c>
      <c r="N245" s="339"/>
      <c r="O245" s="339"/>
    </row>
    <row r="246" spans="1:15">
      <c r="A246" s="354">
        <v>3</v>
      </c>
      <c r="B246" s="361">
        <v>2</v>
      </c>
      <c r="C246" s="361">
        <v>1</v>
      </c>
      <c r="D246" s="361">
        <v>1</v>
      </c>
      <c r="E246" s="361">
        <v>2</v>
      </c>
      <c r="F246" s="362">
        <v>2</v>
      </c>
      <c r="G246" s="363" t="s">
        <v>492</v>
      </c>
      <c r="H246" s="328">
        <v>213</v>
      </c>
      <c r="I246" s="402">
        <v>0</v>
      </c>
      <c r="J246" s="402">
        <v>0</v>
      </c>
      <c r="K246" s="402">
        <v>0</v>
      </c>
      <c r="L246" s="402">
        <v>0</v>
      </c>
      <c r="N246" s="339"/>
      <c r="O246" s="339"/>
    </row>
    <row r="247" spans="1:15">
      <c r="A247" s="354">
        <v>3</v>
      </c>
      <c r="B247" s="361">
        <v>2</v>
      </c>
      <c r="C247" s="361">
        <v>1</v>
      </c>
      <c r="D247" s="361">
        <v>1</v>
      </c>
      <c r="E247" s="361">
        <v>3</v>
      </c>
      <c r="F247" s="384"/>
      <c r="G247" s="363" t="s">
        <v>493</v>
      </c>
      <c r="H247" s="328">
        <v>214</v>
      </c>
      <c r="I247" s="397">
        <f>SUM(I248:I249)</f>
        <v>0</v>
      </c>
      <c r="J247" s="397">
        <f>SUM(J248:J249)</f>
        <v>0</v>
      </c>
      <c r="K247" s="397">
        <f>SUM(K248:K249)</f>
        <v>0</v>
      </c>
      <c r="L247" s="397">
        <f>SUM(L248:L249)</f>
        <v>0</v>
      </c>
      <c r="N247" s="339"/>
      <c r="O247" s="339"/>
    </row>
    <row r="248" spans="1:15">
      <c r="A248" s="354">
        <v>3</v>
      </c>
      <c r="B248" s="361">
        <v>2</v>
      </c>
      <c r="C248" s="361">
        <v>1</v>
      </c>
      <c r="D248" s="361">
        <v>1</v>
      </c>
      <c r="E248" s="361">
        <v>3</v>
      </c>
      <c r="F248" s="362">
        <v>1</v>
      </c>
      <c r="G248" s="363" t="s">
        <v>494</v>
      </c>
      <c r="H248" s="328">
        <v>215</v>
      </c>
      <c r="I248" s="402">
        <v>0</v>
      </c>
      <c r="J248" s="402">
        <v>0</v>
      </c>
      <c r="K248" s="402">
        <v>0</v>
      </c>
      <c r="L248" s="402">
        <v>0</v>
      </c>
      <c r="N248" s="339"/>
      <c r="O248" s="339"/>
    </row>
    <row r="249" spans="1:15">
      <c r="A249" s="354">
        <v>3</v>
      </c>
      <c r="B249" s="361">
        <v>2</v>
      </c>
      <c r="C249" s="361">
        <v>1</v>
      </c>
      <c r="D249" s="361">
        <v>1</v>
      </c>
      <c r="E249" s="361">
        <v>3</v>
      </c>
      <c r="F249" s="362">
        <v>2</v>
      </c>
      <c r="G249" s="363" t="s">
        <v>495</v>
      </c>
      <c r="H249" s="328">
        <v>216</v>
      </c>
      <c r="I249" s="402">
        <v>0</v>
      </c>
      <c r="J249" s="402">
        <v>0</v>
      </c>
      <c r="K249" s="402">
        <v>0</v>
      </c>
      <c r="L249" s="402">
        <v>0</v>
      </c>
      <c r="N249" s="339"/>
      <c r="O249" s="339"/>
    </row>
    <row r="250" spans="1:15">
      <c r="A250" s="346">
        <v>3</v>
      </c>
      <c r="B250" s="347">
        <v>2</v>
      </c>
      <c r="C250" s="347">
        <v>1</v>
      </c>
      <c r="D250" s="347">
        <v>2</v>
      </c>
      <c r="E250" s="347"/>
      <c r="F250" s="349"/>
      <c r="G250" s="348" t="s">
        <v>496</v>
      </c>
      <c r="H250" s="328">
        <v>217</v>
      </c>
      <c r="I250" s="397">
        <f>I251</f>
        <v>0</v>
      </c>
      <c r="J250" s="397">
        <f>J251</f>
        <v>0</v>
      </c>
      <c r="K250" s="397">
        <f>K251</f>
        <v>0</v>
      </c>
      <c r="L250" s="397">
        <f>L251</f>
        <v>0</v>
      </c>
      <c r="N250" s="339"/>
      <c r="O250" s="339"/>
    </row>
    <row r="251" spans="1:15">
      <c r="A251" s="346">
        <v>3</v>
      </c>
      <c r="B251" s="347">
        <v>2</v>
      </c>
      <c r="C251" s="347">
        <v>1</v>
      </c>
      <c r="D251" s="347">
        <v>2</v>
      </c>
      <c r="E251" s="347">
        <v>1</v>
      </c>
      <c r="F251" s="349"/>
      <c r="G251" s="348" t="s">
        <v>496</v>
      </c>
      <c r="H251" s="328">
        <v>218</v>
      </c>
      <c r="I251" s="397">
        <f>SUM(I252:I253)</f>
        <v>0</v>
      </c>
      <c r="J251" s="409">
        <f>SUM(J252:J253)</f>
        <v>0</v>
      </c>
      <c r="K251" s="398">
        <f>SUM(K252:K253)</f>
        <v>0</v>
      </c>
      <c r="L251" s="398">
        <f>SUM(L252:L253)</f>
        <v>0</v>
      </c>
      <c r="N251" s="339"/>
      <c r="O251" s="339"/>
    </row>
    <row r="252" spans="1:15" ht="27" customHeight="1">
      <c r="A252" s="354">
        <v>3</v>
      </c>
      <c r="B252" s="360">
        <v>2</v>
      </c>
      <c r="C252" s="361">
        <v>1</v>
      </c>
      <c r="D252" s="361">
        <v>2</v>
      </c>
      <c r="E252" s="361">
        <v>1</v>
      </c>
      <c r="F252" s="362">
        <v>1</v>
      </c>
      <c r="G252" s="363" t="s">
        <v>497</v>
      </c>
      <c r="H252" s="328">
        <v>219</v>
      </c>
      <c r="I252" s="402">
        <v>0</v>
      </c>
      <c r="J252" s="402">
        <v>0</v>
      </c>
      <c r="K252" s="402">
        <v>0</v>
      </c>
      <c r="L252" s="402">
        <v>0</v>
      </c>
      <c r="N252" s="339"/>
      <c r="O252" s="339"/>
    </row>
    <row r="253" spans="1:15" ht="25.5" customHeight="1">
      <c r="A253" s="346">
        <v>3</v>
      </c>
      <c r="B253" s="347">
        <v>2</v>
      </c>
      <c r="C253" s="347">
        <v>1</v>
      </c>
      <c r="D253" s="347">
        <v>2</v>
      </c>
      <c r="E253" s="347">
        <v>1</v>
      </c>
      <c r="F253" s="349">
        <v>2</v>
      </c>
      <c r="G253" s="348" t="s">
        <v>498</v>
      </c>
      <c r="H253" s="328">
        <v>220</v>
      </c>
      <c r="I253" s="402">
        <v>0</v>
      </c>
      <c r="J253" s="402">
        <v>0</v>
      </c>
      <c r="K253" s="402">
        <v>0</v>
      </c>
      <c r="L253" s="402">
        <v>0</v>
      </c>
      <c r="N253" s="339"/>
      <c r="O253" s="339"/>
    </row>
    <row r="254" spans="1:15" ht="26.25" customHeight="1">
      <c r="A254" s="343">
        <v>3</v>
      </c>
      <c r="B254" s="341">
        <v>2</v>
      </c>
      <c r="C254" s="341">
        <v>1</v>
      </c>
      <c r="D254" s="341">
        <v>3</v>
      </c>
      <c r="E254" s="341"/>
      <c r="F254" s="344"/>
      <c r="G254" s="342" t="s">
        <v>499</v>
      </c>
      <c r="H254" s="328">
        <v>221</v>
      </c>
      <c r="I254" s="404">
        <f>I255</f>
        <v>0</v>
      </c>
      <c r="J254" s="410">
        <f>J255</f>
        <v>0</v>
      </c>
      <c r="K254" s="405">
        <f>K255</f>
        <v>0</v>
      </c>
      <c r="L254" s="405">
        <f>L255</f>
        <v>0</v>
      </c>
      <c r="N254" s="339"/>
      <c r="O254" s="339"/>
    </row>
    <row r="255" spans="1:15" ht="29.25" customHeight="1">
      <c r="A255" s="346">
        <v>3</v>
      </c>
      <c r="B255" s="347">
        <v>2</v>
      </c>
      <c r="C255" s="347">
        <v>1</v>
      </c>
      <c r="D255" s="347">
        <v>3</v>
      </c>
      <c r="E255" s="347">
        <v>1</v>
      </c>
      <c r="F255" s="349"/>
      <c r="G255" s="342" t="s">
        <v>499</v>
      </c>
      <c r="H255" s="328">
        <v>222</v>
      </c>
      <c r="I255" s="397">
        <f>I256+I257</f>
        <v>0</v>
      </c>
      <c r="J255" s="397">
        <f>J256+J257</f>
        <v>0</v>
      </c>
      <c r="K255" s="397">
        <f>K256+K257</f>
        <v>0</v>
      </c>
      <c r="L255" s="397">
        <f>L256+L257</f>
        <v>0</v>
      </c>
      <c r="N255" s="339"/>
      <c r="O255" s="339"/>
    </row>
    <row r="256" spans="1:15" ht="30" customHeight="1">
      <c r="A256" s="346">
        <v>3</v>
      </c>
      <c r="B256" s="347">
        <v>2</v>
      </c>
      <c r="C256" s="347">
        <v>1</v>
      </c>
      <c r="D256" s="347">
        <v>3</v>
      </c>
      <c r="E256" s="347">
        <v>1</v>
      </c>
      <c r="F256" s="349">
        <v>1</v>
      </c>
      <c r="G256" s="348" t="s">
        <v>500</v>
      </c>
      <c r="H256" s="328">
        <v>223</v>
      </c>
      <c r="I256" s="402">
        <v>0</v>
      </c>
      <c r="J256" s="402">
        <v>0</v>
      </c>
      <c r="K256" s="402">
        <v>0</v>
      </c>
      <c r="L256" s="402">
        <v>0</v>
      </c>
      <c r="N256" s="339"/>
      <c r="O256" s="339"/>
    </row>
    <row r="257" spans="1:15" ht="27.75" customHeight="1">
      <c r="A257" s="346">
        <v>3</v>
      </c>
      <c r="B257" s="347">
        <v>2</v>
      </c>
      <c r="C257" s="347">
        <v>1</v>
      </c>
      <c r="D257" s="347">
        <v>3</v>
      </c>
      <c r="E257" s="347">
        <v>1</v>
      </c>
      <c r="F257" s="349">
        <v>2</v>
      </c>
      <c r="G257" s="348" t="s">
        <v>501</v>
      </c>
      <c r="H257" s="328">
        <v>224</v>
      </c>
      <c r="I257" s="421">
        <v>0</v>
      </c>
      <c r="J257" s="418">
        <v>0</v>
      </c>
      <c r="K257" s="421">
        <v>0</v>
      </c>
      <c r="L257" s="421">
        <v>0</v>
      </c>
      <c r="N257" s="339"/>
      <c r="O257" s="339"/>
    </row>
    <row r="258" spans="1:15" ht="16.95" customHeight="1">
      <c r="A258" s="346">
        <v>3</v>
      </c>
      <c r="B258" s="347">
        <v>2</v>
      </c>
      <c r="C258" s="347">
        <v>1</v>
      </c>
      <c r="D258" s="347">
        <v>4</v>
      </c>
      <c r="E258" s="347"/>
      <c r="F258" s="349"/>
      <c r="G258" s="348" t="s">
        <v>502</v>
      </c>
      <c r="H258" s="328">
        <v>225</v>
      </c>
      <c r="I258" s="397">
        <f>I259</f>
        <v>0</v>
      </c>
      <c r="J258" s="398">
        <f>J259</f>
        <v>0</v>
      </c>
      <c r="K258" s="397">
        <f>K259</f>
        <v>0</v>
      </c>
      <c r="L258" s="398">
        <f>L259</f>
        <v>0</v>
      </c>
      <c r="N258" s="339"/>
      <c r="O258" s="339"/>
    </row>
    <row r="259" spans="1:15" ht="16.95" customHeight="1">
      <c r="A259" s="343">
        <v>3</v>
      </c>
      <c r="B259" s="341">
        <v>2</v>
      </c>
      <c r="C259" s="341">
        <v>1</v>
      </c>
      <c r="D259" s="341">
        <v>4</v>
      </c>
      <c r="E259" s="341">
        <v>1</v>
      </c>
      <c r="F259" s="344"/>
      <c r="G259" s="342" t="s">
        <v>502</v>
      </c>
      <c r="H259" s="328">
        <v>226</v>
      </c>
      <c r="I259" s="404">
        <f>SUM(I260:I261)</f>
        <v>0</v>
      </c>
      <c r="J259" s="410">
        <f>SUM(J260:J261)</f>
        <v>0</v>
      </c>
      <c r="K259" s="405">
        <f>SUM(K260:K261)</f>
        <v>0</v>
      </c>
      <c r="L259" s="405">
        <f>SUM(L260:L261)</f>
        <v>0</v>
      </c>
      <c r="N259" s="339"/>
      <c r="O259" s="339"/>
    </row>
    <row r="260" spans="1:15" ht="16.95" customHeight="1">
      <c r="A260" s="346">
        <v>3</v>
      </c>
      <c r="B260" s="347">
        <v>2</v>
      </c>
      <c r="C260" s="347">
        <v>1</v>
      </c>
      <c r="D260" s="347">
        <v>4</v>
      </c>
      <c r="E260" s="347">
        <v>1</v>
      </c>
      <c r="F260" s="349">
        <v>1</v>
      </c>
      <c r="G260" s="348" t="s">
        <v>503</v>
      </c>
      <c r="H260" s="328">
        <v>227</v>
      </c>
      <c r="I260" s="402">
        <v>0</v>
      </c>
      <c r="J260" s="402">
        <v>0</v>
      </c>
      <c r="K260" s="402">
        <v>0</v>
      </c>
      <c r="L260" s="402">
        <v>0</v>
      </c>
      <c r="N260" s="339"/>
      <c r="O260" s="339"/>
    </row>
    <row r="261" spans="1:15" ht="16.95" customHeight="1">
      <c r="A261" s="346">
        <v>3</v>
      </c>
      <c r="B261" s="347">
        <v>2</v>
      </c>
      <c r="C261" s="347">
        <v>1</v>
      </c>
      <c r="D261" s="347">
        <v>4</v>
      </c>
      <c r="E261" s="347">
        <v>1</v>
      </c>
      <c r="F261" s="349">
        <v>2</v>
      </c>
      <c r="G261" s="348" t="s">
        <v>504</v>
      </c>
      <c r="H261" s="328">
        <v>228</v>
      </c>
      <c r="I261" s="402">
        <v>0</v>
      </c>
      <c r="J261" s="402">
        <v>0</v>
      </c>
      <c r="K261" s="402">
        <v>0</v>
      </c>
      <c r="L261" s="402">
        <v>0</v>
      </c>
      <c r="N261" s="339"/>
      <c r="O261" s="339"/>
    </row>
    <row r="262" spans="1:15" ht="16.95" customHeight="1">
      <c r="A262" s="346">
        <v>3</v>
      </c>
      <c r="B262" s="347">
        <v>2</v>
      </c>
      <c r="C262" s="347">
        <v>1</v>
      </c>
      <c r="D262" s="347">
        <v>5</v>
      </c>
      <c r="E262" s="347"/>
      <c r="F262" s="349"/>
      <c r="G262" s="348" t="s">
        <v>505</v>
      </c>
      <c r="H262" s="328">
        <v>229</v>
      </c>
      <c r="I262" s="397">
        <f t="shared" ref="I262:L263" si="26">I263</f>
        <v>0</v>
      </c>
      <c r="J262" s="409">
        <f t="shared" si="26"/>
        <v>0</v>
      </c>
      <c r="K262" s="398">
        <f t="shared" si="26"/>
        <v>0</v>
      </c>
      <c r="L262" s="398">
        <f t="shared" si="26"/>
        <v>0</v>
      </c>
      <c r="N262" s="339"/>
      <c r="O262" s="339"/>
    </row>
    <row r="263" spans="1:15" ht="16.95" customHeight="1">
      <c r="A263" s="346">
        <v>3</v>
      </c>
      <c r="B263" s="347">
        <v>2</v>
      </c>
      <c r="C263" s="347">
        <v>1</v>
      </c>
      <c r="D263" s="347">
        <v>5</v>
      </c>
      <c r="E263" s="347">
        <v>1</v>
      </c>
      <c r="F263" s="349"/>
      <c r="G263" s="348" t="s">
        <v>505</v>
      </c>
      <c r="H263" s="328">
        <v>230</v>
      </c>
      <c r="I263" s="398">
        <f t="shared" si="26"/>
        <v>0</v>
      </c>
      <c r="J263" s="409">
        <f t="shared" si="26"/>
        <v>0</v>
      </c>
      <c r="K263" s="398">
        <f t="shared" si="26"/>
        <v>0</v>
      </c>
      <c r="L263" s="398">
        <f t="shared" si="26"/>
        <v>0</v>
      </c>
      <c r="N263" s="339"/>
      <c r="O263" s="339"/>
    </row>
    <row r="264" spans="1:15">
      <c r="A264" s="360">
        <v>3</v>
      </c>
      <c r="B264" s="361">
        <v>2</v>
      </c>
      <c r="C264" s="361">
        <v>1</v>
      </c>
      <c r="D264" s="361">
        <v>5</v>
      </c>
      <c r="E264" s="361">
        <v>1</v>
      </c>
      <c r="F264" s="362">
        <v>1</v>
      </c>
      <c r="G264" s="348" t="s">
        <v>505</v>
      </c>
      <c r="H264" s="328">
        <v>231</v>
      </c>
      <c r="I264" s="421">
        <v>0</v>
      </c>
      <c r="J264" s="421">
        <v>0</v>
      </c>
      <c r="K264" s="421">
        <v>0</v>
      </c>
      <c r="L264" s="421">
        <v>0</v>
      </c>
      <c r="N264" s="339"/>
      <c r="O264" s="339"/>
    </row>
    <row r="265" spans="1:15">
      <c r="A265" s="346">
        <v>3</v>
      </c>
      <c r="B265" s="347">
        <v>2</v>
      </c>
      <c r="C265" s="347">
        <v>1</v>
      </c>
      <c r="D265" s="347">
        <v>6</v>
      </c>
      <c r="E265" s="347"/>
      <c r="F265" s="349"/>
      <c r="G265" s="348" t="s">
        <v>506</v>
      </c>
      <c r="H265" s="328">
        <v>232</v>
      </c>
      <c r="I265" s="397">
        <f t="shared" ref="I265:L266" si="27">I266</f>
        <v>0</v>
      </c>
      <c r="J265" s="409">
        <f t="shared" si="27"/>
        <v>0</v>
      </c>
      <c r="K265" s="398">
        <f t="shared" si="27"/>
        <v>0</v>
      </c>
      <c r="L265" s="398">
        <f t="shared" si="27"/>
        <v>0</v>
      </c>
      <c r="N265" s="339"/>
      <c r="O265" s="339"/>
    </row>
    <row r="266" spans="1:15">
      <c r="A266" s="346">
        <v>3</v>
      </c>
      <c r="B266" s="346">
        <v>2</v>
      </c>
      <c r="C266" s="347">
        <v>1</v>
      </c>
      <c r="D266" s="347">
        <v>6</v>
      </c>
      <c r="E266" s="347">
        <v>1</v>
      </c>
      <c r="F266" s="349"/>
      <c r="G266" s="348" t="s">
        <v>506</v>
      </c>
      <c r="H266" s="328">
        <v>233</v>
      </c>
      <c r="I266" s="397">
        <f t="shared" si="27"/>
        <v>0</v>
      </c>
      <c r="J266" s="409">
        <f t="shared" si="27"/>
        <v>0</v>
      </c>
      <c r="K266" s="398">
        <f t="shared" si="27"/>
        <v>0</v>
      </c>
      <c r="L266" s="398">
        <f t="shared" si="27"/>
        <v>0</v>
      </c>
      <c r="N266" s="339"/>
      <c r="O266" s="339"/>
    </row>
    <row r="267" spans="1:15">
      <c r="A267" s="343">
        <v>3</v>
      </c>
      <c r="B267" s="343">
        <v>2</v>
      </c>
      <c r="C267" s="347">
        <v>1</v>
      </c>
      <c r="D267" s="347">
        <v>6</v>
      </c>
      <c r="E267" s="347">
        <v>1</v>
      </c>
      <c r="F267" s="349">
        <v>1</v>
      </c>
      <c r="G267" s="348" t="s">
        <v>506</v>
      </c>
      <c r="H267" s="328">
        <v>234</v>
      </c>
      <c r="I267" s="421">
        <v>0</v>
      </c>
      <c r="J267" s="421">
        <v>0</v>
      </c>
      <c r="K267" s="421">
        <v>0</v>
      </c>
      <c r="L267" s="421">
        <v>0</v>
      </c>
      <c r="N267" s="339"/>
      <c r="O267" s="339"/>
    </row>
    <row r="268" spans="1:15">
      <c r="A268" s="346">
        <v>3</v>
      </c>
      <c r="B268" s="346">
        <v>2</v>
      </c>
      <c r="C268" s="347">
        <v>1</v>
      </c>
      <c r="D268" s="347">
        <v>7</v>
      </c>
      <c r="E268" s="347"/>
      <c r="F268" s="349"/>
      <c r="G268" s="348" t="s">
        <v>507</v>
      </c>
      <c r="H268" s="328">
        <v>235</v>
      </c>
      <c r="I268" s="397">
        <f>I269</f>
        <v>0</v>
      </c>
      <c r="J268" s="409">
        <f>J269</f>
        <v>0</v>
      </c>
      <c r="K268" s="398">
        <f>K269</f>
        <v>0</v>
      </c>
      <c r="L268" s="398">
        <f>L269</f>
        <v>0</v>
      </c>
      <c r="N268" s="339"/>
      <c r="O268" s="339"/>
    </row>
    <row r="269" spans="1:15">
      <c r="A269" s="346">
        <v>3</v>
      </c>
      <c r="B269" s="347">
        <v>2</v>
      </c>
      <c r="C269" s="347">
        <v>1</v>
      </c>
      <c r="D269" s="347">
        <v>7</v>
      </c>
      <c r="E269" s="347">
        <v>1</v>
      </c>
      <c r="F269" s="349"/>
      <c r="G269" s="348" t="s">
        <v>507</v>
      </c>
      <c r="H269" s="328">
        <v>236</v>
      </c>
      <c r="I269" s="397">
        <f>I270+I271</f>
        <v>0</v>
      </c>
      <c r="J269" s="397">
        <f>J270+J271</f>
        <v>0</v>
      </c>
      <c r="K269" s="397">
        <f>K270+K271</f>
        <v>0</v>
      </c>
      <c r="L269" s="397">
        <f>L270+L271</f>
        <v>0</v>
      </c>
      <c r="N269" s="339"/>
      <c r="O269" s="339"/>
    </row>
    <row r="270" spans="1:15" ht="27" customHeight="1">
      <c r="A270" s="346">
        <v>3</v>
      </c>
      <c r="B270" s="347">
        <v>2</v>
      </c>
      <c r="C270" s="347">
        <v>1</v>
      </c>
      <c r="D270" s="347">
        <v>7</v>
      </c>
      <c r="E270" s="347">
        <v>1</v>
      </c>
      <c r="F270" s="349">
        <v>1</v>
      </c>
      <c r="G270" s="348" t="s">
        <v>508</v>
      </c>
      <c r="H270" s="328">
        <v>237</v>
      </c>
      <c r="I270" s="403">
        <v>0</v>
      </c>
      <c r="J270" s="402">
        <v>0</v>
      </c>
      <c r="K270" s="402">
        <v>0</v>
      </c>
      <c r="L270" s="402">
        <v>0</v>
      </c>
      <c r="N270" s="339"/>
      <c r="O270" s="339"/>
    </row>
    <row r="271" spans="1:15" ht="16.95" customHeight="1">
      <c r="A271" s="346">
        <v>3</v>
      </c>
      <c r="B271" s="347">
        <v>2</v>
      </c>
      <c r="C271" s="347">
        <v>1</v>
      </c>
      <c r="D271" s="347">
        <v>7</v>
      </c>
      <c r="E271" s="347">
        <v>1</v>
      </c>
      <c r="F271" s="349">
        <v>2</v>
      </c>
      <c r="G271" s="348" t="s">
        <v>509</v>
      </c>
      <c r="H271" s="328">
        <v>238</v>
      </c>
      <c r="I271" s="402">
        <v>0</v>
      </c>
      <c r="J271" s="402">
        <v>0</v>
      </c>
      <c r="K271" s="402">
        <v>0</v>
      </c>
      <c r="L271" s="402">
        <v>0</v>
      </c>
      <c r="N271" s="339"/>
      <c r="O271" s="339"/>
    </row>
    <row r="272" spans="1:15" ht="27" customHeight="1">
      <c r="A272" s="346">
        <v>3</v>
      </c>
      <c r="B272" s="347">
        <v>2</v>
      </c>
      <c r="C272" s="347">
        <v>2</v>
      </c>
      <c r="D272" s="385"/>
      <c r="E272" s="385"/>
      <c r="F272" s="386"/>
      <c r="G272" s="348" t="s">
        <v>510</v>
      </c>
      <c r="H272" s="328">
        <v>239</v>
      </c>
      <c r="I272" s="397">
        <f>SUM(I273+I282+I286+I290+I294+I297+I300)</f>
        <v>0</v>
      </c>
      <c r="J272" s="409">
        <f>SUM(J273+J282+J286+J290+J294+J297+J300)</f>
        <v>0</v>
      </c>
      <c r="K272" s="398">
        <f>SUM(K273+K282+K286+K290+K294+K297+K300)</f>
        <v>0</v>
      </c>
      <c r="L272" s="398">
        <f>SUM(L273+L282+L286+L290+L294+L297+L300)</f>
        <v>0</v>
      </c>
      <c r="N272" s="339"/>
      <c r="O272" s="339"/>
    </row>
    <row r="273" spans="1:15">
      <c r="A273" s="346">
        <v>3</v>
      </c>
      <c r="B273" s="347">
        <v>2</v>
      </c>
      <c r="C273" s="347">
        <v>2</v>
      </c>
      <c r="D273" s="347">
        <v>1</v>
      </c>
      <c r="E273" s="347"/>
      <c r="F273" s="349"/>
      <c r="G273" s="348" t="s">
        <v>511</v>
      </c>
      <c r="H273" s="328">
        <v>240</v>
      </c>
      <c r="I273" s="397">
        <f>I274</f>
        <v>0</v>
      </c>
      <c r="J273" s="397">
        <f>J274</f>
        <v>0</v>
      </c>
      <c r="K273" s="397">
        <f>K274</f>
        <v>0</v>
      </c>
      <c r="L273" s="397">
        <f>L274</f>
        <v>0</v>
      </c>
      <c r="N273" s="339"/>
      <c r="O273" s="339"/>
    </row>
    <row r="274" spans="1:15">
      <c r="A274" s="350">
        <v>3</v>
      </c>
      <c r="B274" s="346">
        <v>2</v>
      </c>
      <c r="C274" s="347">
        <v>2</v>
      </c>
      <c r="D274" s="347">
        <v>1</v>
      </c>
      <c r="E274" s="347">
        <v>1</v>
      </c>
      <c r="F274" s="349"/>
      <c r="G274" s="348" t="s">
        <v>489</v>
      </c>
      <c r="H274" s="328">
        <v>241</v>
      </c>
      <c r="I274" s="397">
        <f>SUM(I275)</f>
        <v>0</v>
      </c>
      <c r="J274" s="397">
        <f>SUM(J275)</f>
        <v>0</v>
      </c>
      <c r="K274" s="397">
        <f>SUM(K275)</f>
        <v>0</v>
      </c>
      <c r="L274" s="397">
        <f>SUM(L275)</f>
        <v>0</v>
      </c>
      <c r="N274" s="339"/>
      <c r="O274" s="339"/>
    </row>
    <row r="275" spans="1:15">
      <c r="A275" s="350">
        <v>3</v>
      </c>
      <c r="B275" s="346">
        <v>2</v>
      </c>
      <c r="C275" s="347">
        <v>2</v>
      </c>
      <c r="D275" s="347">
        <v>1</v>
      </c>
      <c r="E275" s="347">
        <v>1</v>
      </c>
      <c r="F275" s="349">
        <v>1</v>
      </c>
      <c r="G275" s="348" t="s">
        <v>489</v>
      </c>
      <c r="H275" s="328">
        <v>242</v>
      </c>
      <c r="I275" s="402">
        <v>0</v>
      </c>
      <c r="J275" s="402">
        <v>0</v>
      </c>
      <c r="K275" s="402">
        <v>0</v>
      </c>
      <c r="L275" s="402">
        <v>0</v>
      </c>
      <c r="N275" s="339"/>
      <c r="O275" s="339"/>
    </row>
    <row r="276" spans="1:15">
      <c r="A276" s="350">
        <v>3</v>
      </c>
      <c r="B276" s="346">
        <v>2</v>
      </c>
      <c r="C276" s="347">
        <v>2</v>
      </c>
      <c r="D276" s="347">
        <v>1</v>
      </c>
      <c r="E276" s="347">
        <v>2</v>
      </c>
      <c r="F276" s="349"/>
      <c r="G276" s="348" t="s">
        <v>512</v>
      </c>
      <c r="H276" s="328">
        <v>243</v>
      </c>
      <c r="I276" s="397">
        <f>SUM(I277:I278)</f>
        <v>0</v>
      </c>
      <c r="J276" s="397">
        <f>SUM(J277:J278)</f>
        <v>0</v>
      </c>
      <c r="K276" s="397">
        <f>SUM(K277:K278)</f>
        <v>0</v>
      </c>
      <c r="L276" s="397">
        <f>SUM(L277:L278)</f>
        <v>0</v>
      </c>
      <c r="N276" s="339"/>
      <c r="O276" s="339"/>
    </row>
    <row r="277" spans="1:15">
      <c r="A277" s="350">
        <v>3</v>
      </c>
      <c r="B277" s="346">
        <v>2</v>
      </c>
      <c r="C277" s="347">
        <v>2</v>
      </c>
      <c r="D277" s="347">
        <v>1</v>
      </c>
      <c r="E277" s="347">
        <v>2</v>
      </c>
      <c r="F277" s="349">
        <v>1</v>
      </c>
      <c r="G277" s="348" t="s">
        <v>491</v>
      </c>
      <c r="H277" s="328">
        <v>244</v>
      </c>
      <c r="I277" s="402">
        <v>0</v>
      </c>
      <c r="J277" s="403">
        <v>0</v>
      </c>
      <c r="K277" s="402">
        <v>0</v>
      </c>
      <c r="L277" s="402">
        <v>0</v>
      </c>
      <c r="N277" s="339"/>
      <c r="O277" s="339"/>
    </row>
    <row r="278" spans="1:15">
      <c r="A278" s="350">
        <v>3</v>
      </c>
      <c r="B278" s="346">
        <v>2</v>
      </c>
      <c r="C278" s="347">
        <v>2</v>
      </c>
      <c r="D278" s="347">
        <v>1</v>
      </c>
      <c r="E278" s="347">
        <v>2</v>
      </c>
      <c r="F278" s="349">
        <v>2</v>
      </c>
      <c r="G278" s="348" t="s">
        <v>492</v>
      </c>
      <c r="H278" s="328">
        <v>245</v>
      </c>
      <c r="I278" s="402">
        <v>0</v>
      </c>
      <c r="J278" s="403">
        <v>0</v>
      </c>
      <c r="K278" s="402">
        <v>0</v>
      </c>
      <c r="L278" s="402">
        <v>0</v>
      </c>
      <c r="N278" s="339"/>
      <c r="O278" s="339"/>
    </row>
    <row r="279" spans="1:15">
      <c r="A279" s="350">
        <v>3</v>
      </c>
      <c r="B279" s="346">
        <v>2</v>
      </c>
      <c r="C279" s="347">
        <v>2</v>
      </c>
      <c r="D279" s="347">
        <v>1</v>
      </c>
      <c r="E279" s="347">
        <v>3</v>
      </c>
      <c r="F279" s="349"/>
      <c r="G279" s="348" t="s">
        <v>493</v>
      </c>
      <c r="H279" s="328">
        <v>246</v>
      </c>
      <c r="I279" s="397">
        <f>SUM(I280:I281)</f>
        <v>0</v>
      </c>
      <c r="J279" s="397">
        <f>SUM(J280:J281)</f>
        <v>0</v>
      </c>
      <c r="K279" s="397">
        <f>SUM(K280:K281)</f>
        <v>0</v>
      </c>
      <c r="L279" s="397">
        <f>SUM(L280:L281)</f>
        <v>0</v>
      </c>
      <c r="N279" s="339"/>
      <c r="O279" s="339"/>
    </row>
    <row r="280" spans="1:15">
      <c r="A280" s="350">
        <v>3</v>
      </c>
      <c r="B280" s="346">
        <v>2</v>
      </c>
      <c r="C280" s="347">
        <v>2</v>
      </c>
      <c r="D280" s="347">
        <v>1</v>
      </c>
      <c r="E280" s="347">
        <v>3</v>
      </c>
      <c r="F280" s="349">
        <v>1</v>
      </c>
      <c r="G280" s="348" t="s">
        <v>494</v>
      </c>
      <c r="H280" s="328">
        <v>247</v>
      </c>
      <c r="I280" s="402">
        <v>0</v>
      </c>
      <c r="J280" s="403">
        <v>0</v>
      </c>
      <c r="K280" s="402">
        <v>0</v>
      </c>
      <c r="L280" s="402">
        <v>0</v>
      </c>
      <c r="N280" s="339"/>
      <c r="O280" s="339"/>
    </row>
    <row r="281" spans="1:15">
      <c r="A281" s="350">
        <v>3</v>
      </c>
      <c r="B281" s="346">
        <v>2</v>
      </c>
      <c r="C281" s="347">
        <v>2</v>
      </c>
      <c r="D281" s="347">
        <v>1</v>
      </c>
      <c r="E281" s="347">
        <v>3</v>
      </c>
      <c r="F281" s="349">
        <v>2</v>
      </c>
      <c r="G281" s="348" t="s">
        <v>513</v>
      </c>
      <c r="H281" s="328">
        <v>248</v>
      </c>
      <c r="I281" s="402">
        <v>0</v>
      </c>
      <c r="J281" s="403">
        <v>0</v>
      </c>
      <c r="K281" s="402">
        <v>0</v>
      </c>
      <c r="L281" s="402">
        <v>0</v>
      </c>
      <c r="N281" s="339"/>
      <c r="O281" s="339"/>
    </row>
    <row r="282" spans="1:15" ht="15" customHeight="1">
      <c r="A282" s="350">
        <v>3</v>
      </c>
      <c r="B282" s="346">
        <v>2</v>
      </c>
      <c r="C282" s="347">
        <v>2</v>
      </c>
      <c r="D282" s="347">
        <v>2</v>
      </c>
      <c r="E282" s="347"/>
      <c r="F282" s="349"/>
      <c r="G282" s="348" t="s">
        <v>514</v>
      </c>
      <c r="H282" s="328">
        <v>249</v>
      </c>
      <c r="I282" s="397">
        <f>I283</f>
        <v>0</v>
      </c>
      <c r="J282" s="398">
        <f>J283</f>
        <v>0</v>
      </c>
      <c r="K282" s="397">
        <f>K283</f>
        <v>0</v>
      </c>
      <c r="L282" s="398">
        <f>L283</f>
        <v>0</v>
      </c>
      <c r="N282" s="339"/>
      <c r="O282" s="339"/>
    </row>
    <row r="283" spans="1:15" ht="17.399999999999999" customHeight="1">
      <c r="A283" s="346">
        <v>3</v>
      </c>
      <c r="B283" s="347">
        <v>2</v>
      </c>
      <c r="C283" s="341">
        <v>2</v>
      </c>
      <c r="D283" s="341">
        <v>2</v>
      </c>
      <c r="E283" s="341">
        <v>1</v>
      </c>
      <c r="F283" s="344"/>
      <c r="G283" s="348" t="s">
        <v>514</v>
      </c>
      <c r="H283" s="328">
        <v>250</v>
      </c>
      <c r="I283" s="404">
        <f>SUM(I284:I285)</f>
        <v>0</v>
      </c>
      <c r="J283" s="410">
        <f>SUM(J284:J285)</f>
        <v>0</v>
      </c>
      <c r="K283" s="405">
        <f>SUM(K284:K285)</f>
        <v>0</v>
      </c>
      <c r="L283" s="405">
        <f>SUM(L284:L285)</f>
        <v>0</v>
      </c>
      <c r="N283" s="339"/>
      <c r="O283" s="339"/>
    </row>
    <row r="284" spans="1:15" ht="27.6">
      <c r="A284" s="346">
        <v>3</v>
      </c>
      <c r="B284" s="347">
        <v>2</v>
      </c>
      <c r="C284" s="347">
        <v>2</v>
      </c>
      <c r="D284" s="347">
        <v>2</v>
      </c>
      <c r="E284" s="347">
        <v>1</v>
      </c>
      <c r="F284" s="349">
        <v>1</v>
      </c>
      <c r="G284" s="348" t="s">
        <v>515</v>
      </c>
      <c r="H284" s="328">
        <v>251</v>
      </c>
      <c r="I284" s="402">
        <v>0</v>
      </c>
      <c r="J284" s="402">
        <v>0</v>
      </c>
      <c r="K284" s="402">
        <v>0</v>
      </c>
      <c r="L284" s="402">
        <v>0</v>
      </c>
      <c r="N284" s="339"/>
      <c r="O284" s="339"/>
    </row>
    <row r="285" spans="1:15" ht="27.6">
      <c r="A285" s="346">
        <v>3</v>
      </c>
      <c r="B285" s="347">
        <v>2</v>
      </c>
      <c r="C285" s="347">
        <v>2</v>
      </c>
      <c r="D285" s="347">
        <v>2</v>
      </c>
      <c r="E285" s="347">
        <v>1</v>
      </c>
      <c r="F285" s="349">
        <v>2</v>
      </c>
      <c r="G285" s="350" t="s">
        <v>516</v>
      </c>
      <c r="H285" s="328">
        <v>252</v>
      </c>
      <c r="I285" s="402">
        <v>0</v>
      </c>
      <c r="J285" s="402">
        <v>0</v>
      </c>
      <c r="K285" s="402">
        <v>0</v>
      </c>
      <c r="L285" s="402">
        <v>0</v>
      </c>
      <c r="N285" s="339"/>
      <c r="O285" s="339"/>
    </row>
    <row r="286" spans="1:15" ht="27.6">
      <c r="A286" s="346">
        <v>3</v>
      </c>
      <c r="B286" s="347">
        <v>2</v>
      </c>
      <c r="C286" s="347">
        <v>2</v>
      </c>
      <c r="D286" s="347">
        <v>3</v>
      </c>
      <c r="E286" s="347"/>
      <c r="F286" s="349"/>
      <c r="G286" s="348" t="s">
        <v>517</v>
      </c>
      <c r="H286" s="328">
        <v>253</v>
      </c>
      <c r="I286" s="397">
        <f>I287</f>
        <v>0</v>
      </c>
      <c r="J286" s="409">
        <f>J287</f>
        <v>0</v>
      </c>
      <c r="K286" s="398">
        <f>K287</f>
        <v>0</v>
      </c>
      <c r="L286" s="398">
        <f>L287</f>
        <v>0</v>
      </c>
      <c r="N286" s="339"/>
      <c r="O286" s="339"/>
    </row>
    <row r="287" spans="1:15" ht="27.6">
      <c r="A287" s="343">
        <v>3</v>
      </c>
      <c r="B287" s="347">
        <v>2</v>
      </c>
      <c r="C287" s="347">
        <v>2</v>
      </c>
      <c r="D287" s="347">
        <v>3</v>
      </c>
      <c r="E287" s="347">
        <v>1</v>
      </c>
      <c r="F287" s="349"/>
      <c r="G287" s="348" t="s">
        <v>517</v>
      </c>
      <c r="H287" s="328">
        <v>254</v>
      </c>
      <c r="I287" s="397">
        <f>I288+I289</f>
        <v>0</v>
      </c>
      <c r="J287" s="397">
        <f>J288+J289</f>
        <v>0</v>
      </c>
      <c r="K287" s="397">
        <f>K288+K289</f>
        <v>0</v>
      </c>
      <c r="L287" s="397">
        <f>L288+L289</f>
        <v>0</v>
      </c>
      <c r="N287" s="339"/>
      <c r="O287" s="339"/>
    </row>
    <row r="288" spans="1:15" ht="27.6">
      <c r="A288" s="343">
        <v>3</v>
      </c>
      <c r="B288" s="347">
        <v>2</v>
      </c>
      <c r="C288" s="347">
        <v>2</v>
      </c>
      <c r="D288" s="347">
        <v>3</v>
      </c>
      <c r="E288" s="347">
        <v>1</v>
      </c>
      <c r="F288" s="349">
        <v>1</v>
      </c>
      <c r="G288" s="348" t="s">
        <v>518</v>
      </c>
      <c r="H288" s="328">
        <v>255</v>
      </c>
      <c r="I288" s="402">
        <v>0</v>
      </c>
      <c r="J288" s="402">
        <v>0</v>
      </c>
      <c r="K288" s="402">
        <v>0</v>
      </c>
      <c r="L288" s="402">
        <v>0</v>
      </c>
      <c r="N288" s="339"/>
      <c r="O288" s="339"/>
    </row>
    <row r="289" spans="1:15" ht="27.6">
      <c r="A289" s="343">
        <v>3</v>
      </c>
      <c r="B289" s="347">
        <v>2</v>
      </c>
      <c r="C289" s="347">
        <v>2</v>
      </c>
      <c r="D289" s="347">
        <v>3</v>
      </c>
      <c r="E289" s="347">
        <v>1</v>
      </c>
      <c r="F289" s="349">
        <v>2</v>
      </c>
      <c r="G289" s="348" t="s">
        <v>519</v>
      </c>
      <c r="H289" s="328">
        <v>256</v>
      </c>
      <c r="I289" s="402">
        <v>0</v>
      </c>
      <c r="J289" s="402">
        <v>0</v>
      </c>
      <c r="K289" s="402">
        <v>0</v>
      </c>
      <c r="L289" s="402">
        <v>0</v>
      </c>
      <c r="N289" s="339"/>
      <c r="O289" s="339"/>
    </row>
    <row r="290" spans="1:15">
      <c r="A290" s="346">
        <v>3</v>
      </c>
      <c r="B290" s="347">
        <v>2</v>
      </c>
      <c r="C290" s="347">
        <v>2</v>
      </c>
      <c r="D290" s="347">
        <v>4</v>
      </c>
      <c r="E290" s="347"/>
      <c r="F290" s="349"/>
      <c r="G290" s="348" t="s">
        <v>520</v>
      </c>
      <c r="H290" s="328">
        <v>257</v>
      </c>
      <c r="I290" s="397">
        <f>I291</f>
        <v>0</v>
      </c>
      <c r="J290" s="409">
        <f>J291</f>
        <v>0</v>
      </c>
      <c r="K290" s="398">
        <f>K291</f>
        <v>0</v>
      </c>
      <c r="L290" s="398">
        <f>L291</f>
        <v>0</v>
      </c>
      <c r="N290" s="339"/>
      <c r="O290" s="339"/>
    </row>
    <row r="291" spans="1:15">
      <c r="A291" s="346">
        <v>3</v>
      </c>
      <c r="B291" s="347">
        <v>2</v>
      </c>
      <c r="C291" s="347">
        <v>2</v>
      </c>
      <c r="D291" s="347">
        <v>4</v>
      </c>
      <c r="E291" s="347">
        <v>1</v>
      </c>
      <c r="F291" s="349"/>
      <c r="G291" s="348" t="s">
        <v>520</v>
      </c>
      <c r="H291" s="328">
        <v>258</v>
      </c>
      <c r="I291" s="397">
        <f>SUM(I292:I293)</f>
        <v>0</v>
      </c>
      <c r="J291" s="409">
        <f>SUM(J292:J293)</f>
        <v>0</v>
      </c>
      <c r="K291" s="398">
        <f>SUM(K292:K293)</f>
        <v>0</v>
      </c>
      <c r="L291" s="398">
        <f>SUM(L292:L293)</f>
        <v>0</v>
      </c>
      <c r="N291" s="339"/>
      <c r="O291" s="339"/>
    </row>
    <row r="292" spans="1:15" ht="27.6">
      <c r="A292" s="346">
        <v>3</v>
      </c>
      <c r="B292" s="347">
        <v>2</v>
      </c>
      <c r="C292" s="347">
        <v>2</v>
      </c>
      <c r="D292" s="347">
        <v>4</v>
      </c>
      <c r="E292" s="347">
        <v>1</v>
      </c>
      <c r="F292" s="349">
        <v>1</v>
      </c>
      <c r="G292" s="348" t="s">
        <v>521</v>
      </c>
      <c r="H292" s="328">
        <v>259</v>
      </c>
      <c r="I292" s="402">
        <v>0</v>
      </c>
      <c r="J292" s="402">
        <v>0</v>
      </c>
      <c r="K292" s="402">
        <v>0</v>
      </c>
      <c r="L292" s="402">
        <v>0</v>
      </c>
      <c r="N292" s="339"/>
      <c r="O292" s="339"/>
    </row>
    <row r="293" spans="1:15" ht="16.95" customHeight="1">
      <c r="A293" s="343">
        <v>3</v>
      </c>
      <c r="B293" s="341">
        <v>2</v>
      </c>
      <c r="C293" s="341">
        <v>2</v>
      </c>
      <c r="D293" s="341">
        <v>4</v>
      </c>
      <c r="E293" s="341">
        <v>1</v>
      </c>
      <c r="F293" s="344">
        <v>2</v>
      </c>
      <c r="G293" s="350" t="s">
        <v>522</v>
      </c>
      <c r="H293" s="328">
        <v>260</v>
      </c>
      <c r="I293" s="402">
        <v>0</v>
      </c>
      <c r="J293" s="402">
        <v>0</v>
      </c>
      <c r="K293" s="402">
        <v>0</v>
      </c>
      <c r="L293" s="402">
        <v>0</v>
      </c>
      <c r="N293" s="339"/>
      <c r="O293" s="339"/>
    </row>
    <row r="294" spans="1:15">
      <c r="A294" s="346">
        <v>3</v>
      </c>
      <c r="B294" s="347">
        <v>2</v>
      </c>
      <c r="C294" s="347">
        <v>2</v>
      </c>
      <c r="D294" s="347">
        <v>5</v>
      </c>
      <c r="E294" s="347"/>
      <c r="F294" s="349"/>
      <c r="G294" s="348" t="s">
        <v>523</v>
      </c>
      <c r="H294" s="328">
        <v>261</v>
      </c>
      <c r="I294" s="397">
        <f t="shared" ref="I294:L295" si="28">I295</f>
        <v>0</v>
      </c>
      <c r="J294" s="409">
        <f t="shared" si="28"/>
        <v>0</v>
      </c>
      <c r="K294" s="398">
        <f t="shared" si="28"/>
        <v>0</v>
      </c>
      <c r="L294" s="398">
        <f t="shared" si="28"/>
        <v>0</v>
      </c>
      <c r="N294" s="339"/>
      <c r="O294" s="339"/>
    </row>
    <row r="295" spans="1:15">
      <c r="A295" s="346">
        <v>3</v>
      </c>
      <c r="B295" s="347">
        <v>2</v>
      </c>
      <c r="C295" s="347">
        <v>2</v>
      </c>
      <c r="D295" s="347">
        <v>5</v>
      </c>
      <c r="E295" s="347">
        <v>1</v>
      </c>
      <c r="F295" s="349"/>
      <c r="G295" s="348" t="s">
        <v>523</v>
      </c>
      <c r="H295" s="328">
        <v>262</v>
      </c>
      <c r="I295" s="397">
        <f t="shared" si="28"/>
        <v>0</v>
      </c>
      <c r="J295" s="409">
        <f t="shared" si="28"/>
        <v>0</v>
      </c>
      <c r="K295" s="398">
        <f t="shared" si="28"/>
        <v>0</v>
      </c>
      <c r="L295" s="398">
        <f t="shared" si="28"/>
        <v>0</v>
      </c>
      <c r="N295" s="339"/>
      <c r="O295" s="339"/>
    </row>
    <row r="296" spans="1:15">
      <c r="A296" s="346">
        <v>3</v>
      </c>
      <c r="B296" s="347">
        <v>2</v>
      </c>
      <c r="C296" s="347">
        <v>2</v>
      </c>
      <c r="D296" s="347">
        <v>5</v>
      </c>
      <c r="E296" s="347">
        <v>1</v>
      </c>
      <c r="F296" s="349">
        <v>1</v>
      </c>
      <c r="G296" s="348" t="s">
        <v>523</v>
      </c>
      <c r="H296" s="328">
        <v>263</v>
      </c>
      <c r="I296" s="402">
        <v>0</v>
      </c>
      <c r="J296" s="402">
        <v>0</v>
      </c>
      <c r="K296" s="402">
        <v>0</v>
      </c>
      <c r="L296" s="402">
        <v>0</v>
      </c>
      <c r="N296" s="339"/>
      <c r="O296" s="339"/>
    </row>
    <row r="297" spans="1:15">
      <c r="A297" s="346">
        <v>3</v>
      </c>
      <c r="B297" s="347">
        <v>2</v>
      </c>
      <c r="C297" s="347">
        <v>2</v>
      </c>
      <c r="D297" s="347">
        <v>6</v>
      </c>
      <c r="E297" s="347"/>
      <c r="F297" s="349"/>
      <c r="G297" s="348" t="s">
        <v>506</v>
      </c>
      <c r="H297" s="328">
        <v>264</v>
      </c>
      <c r="I297" s="397">
        <f t="shared" ref="I297:L298" si="29">I298</f>
        <v>0</v>
      </c>
      <c r="J297" s="424">
        <f t="shared" si="29"/>
        <v>0</v>
      </c>
      <c r="K297" s="398">
        <f t="shared" si="29"/>
        <v>0</v>
      </c>
      <c r="L297" s="398">
        <f t="shared" si="29"/>
        <v>0</v>
      </c>
      <c r="N297" s="339"/>
      <c r="O297" s="339"/>
    </row>
    <row r="298" spans="1:15">
      <c r="A298" s="346">
        <v>3</v>
      </c>
      <c r="B298" s="347">
        <v>2</v>
      </c>
      <c r="C298" s="347">
        <v>2</v>
      </c>
      <c r="D298" s="347">
        <v>6</v>
      </c>
      <c r="E298" s="347">
        <v>1</v>
      </c>
      <c r="F298" s="349"/>
      <c r="G298" s="348" t="s">
        <v>506</v>
      </c>
      <c r="H298" s="328">
        <v>265</v>
      </c>
      <c r="I298" s="397">
        <f t="shared" si="29"/>
        <v>0</v>
      </c>
      <c r="J298" s="424">
        <f t="shared" si="29"/>
        <v>0</v>
      </c>
      <c r="K298" s="398">
        <f t="shared" si="29"/>
        <v>0</v>
      </c>
      <c r="L298" s="398">
        <f t="shared" si="29"/>
        <v>0</v>
      </c>
      <c r="N298" s="339"/>
      <c r="O298" s="339"/>
    </row>
    <row r="299" spans="1:15">
      <c r="A299" s="346">
        <v>3</v>
      </c>
      <c r="B299" s="361">
        <v>2</v>
      </c>
      <c r="C299" s="361">
        <v>2</v>
      </c>
      <c r="D299" s="347">
        <v>6</v>
      </c>
      <c r="E299" s="361">
        <v>1</v>
      </c>
      <c r="F299" s="362">
        <v>1</v>
      </c>
      <c r="G299" s="363" t="s">
        <v>506</v>
      </c>
      <c r="H299" s="328">
        <v>266</v>
      </c>
      <c r="I299" s="402">
        <v>0</v>
      </c>
      <c r="J299" s="402">
        <v>0</v>
      </c>
      <c r="K299" s="402">
        <v>0</v>
      </c>
      <c r="L299" s="402">
        <v>0</v>
      </c>
      <c r="N299" s="339"/>
      <c r="O299" s="339"/>
    </row>
    <row r="300" spans="1:15">
      <c r="A300" s="350">
        <v>3</v>
      </c>
      <c r="B300" s="346">
        <v>2</v>
      </c>
      <c r="C300" s="347">
        <v>2</v>
      </c>
      <c r="D300" s="347">
        <v>7</v>
      </c>
      <c r="E300" s="347"/>
      <c r="F300" s="349"/>
      <c r="G300" s="348" t="s">
        <v>507</v>
      </c>
      <c r="H300" s="328">
        <v>267</v>
      </c>
      <c r="I300" s="397">
        <f>I301</f>
        <v>0</v>
      </c>
      <c r="J300" s="424">
        <f>J301</f>
        <v>0</v>
      </c>
      <c r="K300" s="398">
        <f>K301</f>
        <v>0</v>
      </c>
      <c r="L300" s="398">
        <f>L301</f>
        <v>0</v>
      </c>
      <c r="N300" s="339"/>
      <c r="O300" s="339"/>
    </row>
    <row r="301" spans="1:15">
      <c r="A301" s="350">
        <v>3</v>
      </c>
      <c r="B301" s="346">
        <v>2</v>
      </c>
      <c r="C301" s="347">
        <v>2</v>
      </c>
      <c r="D301" s="347">
        <v>7</v>
      </c>
      <c r="E301" s="347">
        <v>1</v>
      </c>
      <c r="F301" s="349"/>
      <c r="G301" s="348" t="s">
        <v>507</v>
      </c>
      <c r="H301" s="328">
        <v>268</v>
      </c>
      <c r="I301" s="397">
        <f>I302+I303</f>
        <v>0</v>
      </c>
      <c r="J301" s="397">
        <f>J302+J303</f>
        <v>0</v>
      </c>
      <c r="K301" s="397">
        <f>K302+K303</f>
        <v>0</v>
      </c>
      <c r="L301" s="397">
        <f>L302+L303</f>
        <v>0</v>
      </c>
      <c r="N301" s="339"/>
      <c r="O301" s="339"/>
    </row>
    <row r="302" spans="1:15" ht="27.6">
      <c r="A302" s="350">
        <v>3</v>
      </c>
      <c r="B302" s="346">
        <v>2</v>
      </c>
      <c r="C302" s="346">
        <v>2</v>
      </c>
      <c r="D302" s="347">
        <v>7</v>
      </c>
      <c r="E302" s="347">
        <v>1</v>
      </c>
      <c r="F302" s="349">
        <v>1</v>
      </c>
      <c r="G302" s="348" t="s">
        <v>508</v>
      </c>
      <c r="H302" s="328">
        <v>269</v>
      </c>
      <c r="I302" s="402">
        <v>0</v>
      </c>
      <c r="J302" s="402">
        <v>0</v>
      </c>
      <c r="K302" s="402">
        <v>0</v>
      </c>
      <c r="L302" s="402">
        <v>0</v>
      </c>
      <c r="N302" s="339"/>
      <c r="O302" s="339"/>
    </row>
    <row r="303" spans="1:15" ht="15" customHeight="1">
      <c r="A303" s="350">
        <v>3</v>
      </c>
      <c r="B303" s="346">
        <v>2</v>
      </c>
      <c r="C303" s="346">
        <v>2</v>
      </c>
      <c r="D303" s="347">
        <v>7</v>
      </c>
      <c r="E303" s="347">
        <v>1</v>
      </c>
      <c r="F303" s="349">
        <v>2</v>
      </c>
      <c r="G303" s="348" t="s">
        <v>509</v>
      </c>
      <c r="H303" s="328">
        <v>270</v>
      </c>
      <c r="I303" s="402">
        <v>0</v>
      </c>
      <c r="J303" s="402">
        <v>0</v>
      </c>
      <c r="K303" s="402">
        <v>0</v>
      </c>
      <c r="L303" s="402">
        <v>0</v>
      </c>
      <c r="N303" s="339"/>
      <c r="O303" s="339"/>
    </row>
    <row r="304" spans="1:15" ht="30" customHeight="1">
      <c r="A304" s="351">
        <v>3</v>
      </c>
      <c r="B304" s="351">
        <v>3</v>
      </c>
      <c r="C304" s="333"/>
      <c r="D304" s="334"/>
      <c r="E304" s="334"/>
      <c r="F304" s="336"/>
      <c r="G304" s="335" t="s">
        <v>524</v>
      </c>
      <c r="H304" s="328">
        <v>271</v>
      </c>
      <c r="I304" s="397">
        <f>SUM(I305+I337)</f>
        <v>0</v>
      </c>
      <c r="J304" s="424">
        <f>SUM(J305+J337)</f>
        <v>0</v>
      </c>
      <c r="K304" s="398">
        <f>SUM(K305+K337)</f>
        <v>0</v>
      </c>
      <c r="L304" s="398">
        <f>SUM(L305+L337)</f>
        <v>0</v>
      </c>
      <c r="N304" s="339"/>
      <c r="O304" s="339"/>
    </row>
    <row r="305" spans="1:15" ht="40.5" customHeight="1">
      <c r="A305" s="350">
        <v>3</v>
      </c>
      <c r="B305" s="350">
        <v>3</v>
      </c>
      <c r="C305" s="346">
        <v>1</v>
      </c>
      <c r="D305" s="347"/>
      <c r="E305" s="347"/>
      <c r="F305" s="349"/>
      <c r="G305" s="348" t="s">
        <v>525</v>
      </c>
      <c r="H305" s="328">
        <v>272</v>
      </c>
      <c r="I305" s="397">
        <f>SUM(I306+I315+I319+I323+I327+I330+I333)</f>
        <v>0</v>
      </c>
      <c r="J305" s="424">
        <f>SUM(J306+J315+J319+J323+J327+J330+J333)</f>
        <v>0</v>
      </c>
      <c r="K305" s="398">
        <f>SUM(K306+K315+K319+K323+K327+K330+K333)</f>
        <v>0</v>
      </c>
      <c r="L305" s="398">
        <f>SUM(L306+L315+L319+L323+L327+L330+L333)</f>
        <v>0</v>
      </c>
      <c r="N305" s="339"/>
      <c r="O305" s="339"/>
    </row>
    <row r="306" spans="1:15">
      <c r="A306" s="350">
        <v>3</v>
      </c>
      <c r="B306" s="350">
        <v>3</v>
      </c>
      <c r="C306" s="346">
        <v>1</v>
      </c>
      <c r="D306" s="347">
        <v>1</v>
      </c>
      <c r="E306" s="347"/>
      <c r="F306" s="349"/>
      <c r="G306" s="348" t="s">
        <v>511</v>
      </c>
      <c r="H306" s="328">
        <v>273</v>
      </c>
      <c r="I306" s="397">
        <f>SUM(I307+I309+I312)</f>
        <v>0</v>
      </c>
      <c r="J306" s="397">
        <f>SUM(J307+J309+J312)</f>
        <v>0</v>
      </c>
      <c r="K306" s="397">
        <f>SUM(K307+K309+K312)</f>
        <v>0</v>
      </c>
      <c r="L306" s="397">
        <f>SUM(L307+L309+L312)</f>
        <v>0</v>
      </c>
      <c r="N306" s="339"/>
      <c r="O306" s="339"/>
    </row>
    <row r="307" spans="1:15">
      <c r="A307" s="350">
        <v>3</v>
      </c>
      <c r="B307" s="350">
        <v>3</v>
      </c>
      <c r="C307" s="346">
        <v>1</v>
      </c>
      <c r="D307" s="347">
        <v>1</v>
      </c>
      <c r="E307" s="347">
        <v>1</v>
      </c>
      <c r="F307" s="349"/>
      <c r="G307" s="348" t="s">
        <v>489</v>
      </c>
      <c r="H307" s="328">
        <v>274</v>
      </c>
      <c r="I307" s="397">
        <f>SUM(I308:I308)</f>
        <v>0</v>
      </c>
      <c r="J307" s="424">
        <f>SUM(J308:J308)</f>
        <v>0</v>
      </c>
      <c r="K307" s="398">
        <f>SUM(K308:K308)</f>
        <v>0</v>
      </c>
      <c r="L307" s="398">
        <f>SUM(L308:L308)</f>
        <v>0</v>
      </c>
      <c r="N307" s="339"/>
      <c r="O307" s="339"/>
    </row>
    <row r="308" spans="1:15">
      <c r="A308" s="350">
        <v>3</v>
      </c>
      <c r="B308" s="350">
        <v>3</v>
      </c>
      <c r="C308" s="346">
        <v>1</v>
      </c>
      <c r="D308" s="347">
        <v>1</v>
      </c>
      <c r="E308" s="347">
        <v>1</v>
      </c>
      <c r="F308" s="349">
        <v>1</v>
      </c>
      <c r="G308" s="348" t="s">
        <v>489</v>
      </c>
      <c r="H308" s="328">
        <v>275</v>
      </c>
      <c r="I308" s="402">
        <v>0</v>
      </c>
      <c r="J308" s="402">
        <v>0</v>
      </c>
      <c r="K308" s="402">
        <v>0</v>
      </c>
      <c r="L308" s="402">
        <v>0</v>
      </c>
      <c r="N308" s="339"/>
      <c r="O308" s="339"/>
    </row>
    <row r="309" spans="1:15">
      <c r="A309" s="350">
        <v>3</v>
      </c>
      <c r="B309" s="350">
        <v>3</v>
      </c>
      <c r="C309" s="346">
        <v>1</v>
      </c>
      <c r="D309" s="347">
        <v>1</v>
      </c>
      <c r="E309" s="347">
        <v>2</v>
      </c>
      <c r="F309" s="349"/>
      <c r="G309" s="348" t="s">
        <v>512</v>
      </c>
      <c r="H309" s="328">
        <v>276</v>
      </c>
      <c r="I309" s="397">
        <f>SUM(I310:I311)</f>
        <v>0</v>
      </c>
      <c r="J309" s="397">
        <f>SUM(J310:J311)</f>
        <v>0</v>
      </c>
      <c r="K309" s="397">
        <f>SUM(K310:K311)</f>
        <v>0</v>
      </c>
      <c r="L309" s="397">
        <f>SUM(L310:L311)</f>
        <v>0</v>
      </c>
      <c r="N309" s="339"/>
      <c r="O309" s="339"/>
    </row>
    <row r="310" spans="1:15">
      <c r="A310" s="350">
        <v>3</v>
      </c>
      <c r="B310" s="350">
        <v>3</v>
      </c>
      <c r="C310" s="346">
        <v>1</v>
      </c>
      <c r="D310" s="347">
        <v>1</v>
      </c>
      <c r="E310" s="347">
        <v>2</v>
      </c>
      <c r="F310" s="349">
        <v>1</v>
      </c>
      <c r="G310" s="348" t="s">
        <v>491</v>
      </c>
      <c r="H310" s="328">
        <v>277</v>
      </c>
      <c r="I310" s="402">
        <v>0</v>
      </c>
      <c r="J310" s="402">
        <v>0</v>
      </c>
      <c r="K310" s="402">
        <v>0</v>
      </c>
      <c r="L310" s="402">
        <v>0</v>
      </c>
      <c r="N310" s="339"/>
      <c r="O310" s="339"/>
    </row>
    <row r="311" spans="1:15">
      <c r="A311" s="350">
        <v>3</v>
      </c>
      <c r="B311" s="350">
        <v>3</v>
      </c>
      <c r="C311" s="346">
        <v>1</v>
      </c>
      <c r="D311" s="347">
        <v>1</v>
      </c>
      <c r="E311" s="347">
        <v>2</v>
      </c>
      <c r="F311" s="349">
        <v>2</v>
      </c>
      <c r="G311" s="348" t="s">
        <v>492</v>
      </c>
      <c r="H311" s="328">
        <v>278</v>
      </c>
      <c r="I311" s="402">
        <v>0</v>
      </c>
      <c r="J311" s="402">
        <v>0</v>
      </c>
      <c r="K311" s="402">
        <v>0</v>
      </c>
      <c r="L311" s="402">
        <v>0</v>
      </c>
      <c r="N311" s="339"/>
      <c r="O311" s="339"/>
    </row>
    <row r="312" spans="1:15">
      <c r="A312" s="350">
        <v>3</v>
      </c>
      <c r="B312" s="350">
        <v>3</v>
      </c>
      <c r="C312" s="346">
        <v>1</v>
      </c>
      <c r="D312" s="347">
        <v>1</v>
      </c>
      <c r="E312" s="347">
        <v>3</v>
      </c>
      <c r="F312" s="349"/>
      <c r="G312" s="348" t="s">
        <v>493</v>
      </c>
      <c r="H312" s="328">
        <v>279</v>
      </c>
      <c r="I312" s="397">
        <f>SUM(I313:I314)</f>
        <v>0</v>
      </c>
      <c r="J312" s="397">
        <f>SUM(J313:J314)</f>
        <v>0</v>
      </c>
      <c r="K312" s="397">
        <f>SUM(K313:K314)</f>
        <v>0</v>
      </c>
      <c r="L312" s="397">
        <f>SUM(L313:L314)</f>
        <v>0</v>
      </c>
      <c r="N312" s="339"/>
      <c r="O312" s="339"/>
    </row>
    <row r="313" spans="1:15">
      <c r="A313" s="350">
        <v>3</v>
      </c>
      <c r="B313" s="350">
        <v>3</v>
      </c>
      <c r="C313" s="346">
        <v>1</v>
      </c>
      <c r="D313" s="347">
        <v>1</v>
      </c>
      <c r="E313" s="347">
        <v>3</v>
      </c>
      <c r="F313" s="349">
        <v>1</v>
      </c>
      <c r="G313" s="348" t="s">
        <v>494</v>
      </c>
      <c r="H313" s="328">
        <v>280</v>
      </c>
      <c r="I313" s="402">
        <v>0</v>
      </c>
      <c r="J313" s="402">
        <v>0</v>
      </c>
      <c r="K313" s="402">
        <v>0</v>
      </c>
      <c r="L313" s="402">
        <v>0</v>
      </c>
      <c r="N313" s="339"/>
      <c r="O313" s="339"/>
    </row>
    <row r="314" spans="1:15">
      <c r="A314" s="350">
        <v>3</v>
      </c>
      <c r="B314" s="350">
        <v>3</v>
      </c>
      <c r="C314" s="346">
        <v>1</v>
      </c>
      <c r="D314" s="347">
        <v>1</v>
      </c>
      <c r="E314" s="347">
        <v>3</v>
      </c>
      <c r="F314" s="349">
        <v>2</v>
      </c>
      <c r="G314" s="348" t="s">
        <v>513</v>
      </c>
      <c r="H314" s="328">
        <v>281</v>
      </c>
      <c r="I314" s="402">
        <v>0</v>
      </c>
      <c r="J314" s="402">
        <v>0</v>
      </c>
      <c r="K314" s="402">
        <v>0</v>
      </c>
      <c r="L314" s="402">
        <v>0</v>
      </c>
      <c r="N314" s="339"/>
      <c r="O314" s="339"/>
    </row>
    <row r="315" spans="1:15">
      <c r="A315" s="359">
        <v>3</v>
      </c>
      <c r="B315" s="343">
        <v>3</v>
      </c>
      <c r="C315" s="346">
        <v>1</v>
      </c>
      <c r="D315" s="347">
        <v>2</v>
      </c>
      <c r="E315" s="347"/>
      <c r="F315" s="349"/>
      <c r="G315" s="348" t="s">
        <v>526</v>
      </c>
      <c r="H315" s="328">
        <v>282</v>
      </c>
      <c r="I315" s="397">
        <f>I316</f>
        <v>0</v>
      </c>
      <c r="J315" s="424">
        <f>J316</f>
        <v>0</v>
      </c>
      <c r="K315" s="398">
        <f>K316</f>
        <v>0</v>
      </c>
      <c r="L315" s="398">
        <f>L316</f>
        <v>0</v>
      </c>
      <c r="N315" s="339"/>
      <c r="O315" s="339"/>
    </row>
    <row r="316" spans="1:15">
      <c r="A316" s="359">
        <v>3</v>
      </c>
      <c r="B316" s="359">
        <v>3</v>
      </c>
      <c r="C316" s="343">
        <v>1</v>
      </c>
      <c r="D316" s="341">
        <v>2</v>
      </c>
      <c r="E316" s="341">
        <v>1</v>
      </c>
      <c r="F316" s="344"/>
      <c r="G316" s="348" t="s">
        <v>526</v>
      </c>
      <c r="H316" s="328">
        <v>283</v>
      </c>
      <c r="I316" s="404">
        <f>SUM(I317:I318)</f>
        <v>0</v>
      </c>
      <c r="J316" s="425">
        <f>SUM(J317:J318)</f>
        <v>0</v>
      </c>
      <c r="K316" s="405">
        <f>SUM(K317:K318)</f>
        <v>0</v>
      </c>
      <c r="L316" s="405">
        <f>SUM(L317:L318)</f>
        <v>0</v>
      </c>
      <c r="N316" s="339"/>
      <c r="O316" s="339"/>
    </row>
    <row r="317" spans="1:15" ht="14.4" customHeight="1">
      <c r="A317" s="350">
        <v>3</v>
      </c>
      <c r="B317" s="350">
        <v>3</v>
      </c>
      <c r="C317" s="346">
        <v>1</v>
      </c>
      <c r="D317" s="347">
        <v>2</v>
      </c>
      <c r="E317" s="347">
        <v>1</v>
      </c>
      <c r="F317" s="349">
        <v>1</v>
      </c>
      <c r="G317" s="348" t="s">
        <v>527</v>
      </c>
      <c r="H317" s="328">
        <v>284</v>
      </c>
      <c r="I317" s="402">
        <v>0</v>
      </c>
      <c r="J317" s="402">
        <v>0</v>
      </c>
      <c r="K317" s="402">
        <v>0</v>
      </c>
      <c r="L317" s="402">
        <v>0</v>
      </c>
      <c r="N317" s="339"/>
      <c r="O317" s="339"/>
    </row>
    <row r="318" spans="1:15">
      <c r="A318" s="353">
        <v>3</v>
      </c>
      <c r="B318" s="377">
        <v>3</v>
      </c>
      <c r="C318" s="360">
        <v>1</v>
      </c>
      <c r="D318" s="361">
        <v>2</v>
      </c>
      <c r="E318" s="361">
        <v>1</v>
      </c>
      <c r="F318" s="362">
        <v>2</v>
      </c>
      <c r="G318" s="363" t="s">
        <v>528</v>
      </c>
      <c r="H318" s="328">
        <v>285</v>
      </c>
      <c r="I318" s="402">
        <v>0</v>
      </c>
      <c r="J318" s="402">
        <v>0</v>
      </c>
      <c r="K318" s="402">
        <v>0</v>
      </c>
      <c r="L318" s="402">
        <v>0</v>
      </c>
      <c r="N318" s="339"/>
      <c r="O318" s="339"/>
    </row>
    <row r="319" spans="1:15" ht="14.4" customHeight="1">
      <c r="A319" s="346">
        <v>3</v>
      </c>
      <c r="B319" s="348">
        <v>3</v>
      </c>
      <c r="C319" s="346">
        <v>1</v>
      </c>
      <c r="D319" s="347">
        <v>3</v>
      </c>
      <c r="E319" s="347"/>
      <c r="F319" s="349"/>
      <c r="G319" s="348" t="s">
        <v>529</v>
      </c>
      <c r="H319" s="328">
        <v>286</v>
      </c>
      <c r="I319" s="397">
        <f>I320</f>
        <v>0</v>
      </c>
      <c r="J319" s="424">
        <f>J320</f>
        <v>0</v>
      </c>
      <c r="K319" s="398">
        <f>K320</f>
        <v>0</v>
      </c>
      <c r="L319" s="398">
        <f>L320</f>
        <v>0</v>
      </c>
      <c r="N319" s="339"/>
      <c r="O319" s="339"/>
    </row>
    <row r="320" spans="1:15" ht="14.4" customHeight="1">
      <c r="A320" s="346">
        <v>3</v>
      </c>
      <c r="B320" s="363">
        <v>3</v>
      </c>
      <c r="C320" s="360">
        <v>1</v>
      </c>
      <c r="D320" s="361">
        <v>3</v>
      </c>
      <c r="E320" s="361">
        <v>1</v>
      </c>
      <c r="F320" s="362"/>
      <c r="G320" s="348" t="s">
        <v>529</v>
      </c>
      <c r="H320" s="328">
        <v>287</v>
      </c>
      <c r="I320" s="398">
        <f>I321+I322</f>
        <v>0</v>
      </c>
      <c r="J320" s="398">
        <f>J321+J322</f>
        <v>0</v>
      </c>
      <c r="K320" s="398">
        <f>K321+K322</f>
        <v>0</v>
      </c>
      <c r="L320" s="398">
        <f>L321+L322</f>
        <v>0</v>
      </c>
      <c r="N320" s="339"/>
      <c r="O320" s="339"/>
    </row>
    <row r="321" spans="1:15" ht="27.6">
      <c r="A321" s="346">
        <v>3</v>
      </c>
      <c r="B321" s="348">
        <v>3</v>
      </c>
      <c r="C321" s="346">
        <v>1</v>
      </c>
      <c r="D321" s="347">
        <v>3</v>
      </c>
      <c r="E321" s="347">
        <v>1</v>
      </c>
      <c r="F321" s="349">
        <v>1</v>
      </c>
      <c r="G321" s="348" t="s">
        <v>530</v>
      </c>
      <c r="H321" s="328">
        <v>288</v>
      </c>
      <c r="I321" s="421">
        <v>0</v>
      </c>
      <c r="J321" s="421">
        <v>0</v>
      </c>
      <c r="K321" s="421">
        <v>0</v>
      </c>
      <c r="L321" s="420">
        <v>0</v>
      </c>
      <c r="N321" s="339"/>
      <c r="O321" s="339"/>
    </row>
    <row r="322" spans="1:15" ht="26.25" customHeight="1">
      <c r="A322" s="346">
        <v>3</v>
      </c>
      <c r="B322" s="348">
        <v>3</v>
      </c>
      <c r="C322" s="346">
        <v>1</v>
      </c>
      <c r="D322" s="347">
        <v>3</v>
      </c>
      <c r="E322" s="347">
        <v>1</v>
      </c>
      <c r="F322" s="349">
        <v>2</v>
      </c>
      <c r="G322" s="348" t="s">
        <v>531</v>
      </c>
      <c r="H322" s="328">
        <v>289</v>
      </c>
      <c r="I322" s="402">
        <v>0</v>
      </c>
      <c r="J322" s="402">
        <v>0</v>
      </c>
      <c r="K322" s="402">
        <v>0</v>
      </c>
      <c r="L322" s="402">
        <v>0</v>
      </c>
      <c r="N322" s="339"/>
      <c r="O322" s="339"/>
    </row>
    <row r="323" spans="1:15">
      <c r="A323" s="346">
        <v>3</v>
      </c>
      <c r="B323" s="348">
        <v>3</v>
      </c>
      <c r="C323" s="346">
        <v>1</v>
      </c>
      <c r="D323" s="347">
        <v>4</v>
      </c>
      <c r="E323" s="347"/>
      <c r="F323" s="349"/>
      <c r="G323" s="348" t="s">
        <v>532</v>
      </c>
      <c r="H323" s="328">
        <v>290</v>
      </c>
      <c r="I323" s="397">
        <f>I324</f>
        <v>0</v>
      </c>
      <c r="J323" s="424">
        <f>J324</f>
        <v>0</v>
      </c>
      <c r="K323" s="398">
        <f>K324</f>
        <v>0</v>
      </c>
      <c r="L323" s="398">
        <f>L324</f>
        <v>0</v>
      </c>
      <c r="N323" s="339"/>
      <c r="O323" s="339"/>
    </row>
    <row r="324" spans="1:15" ht="15.6" customHeight="1">
      <c r="A324" s="350">
        <v>3</v>
      </c>
      <c r="B324" s="346">
        <v>3</v>
      </c>
      <c r="C324" s="347">
        <v>1</v>
      </c>
      <c r="D324" s="347">
        <v>4</v>
      </c>
      <c r="E324" s="347">
        <v>1</v>
      </c>
      <c r="F324" s="349"/>
      <c r="G324" s="348" t="s">
        <v>532</v>
      </c>
      <c r="H324" s="328">
        <v>291</v>
      </c>
      <c r="I324" s="397">
        <f>SUM(I325:I326)</f>
        <v>0</v>
      </c>
      <c r="J324" s="397">
        <f>SUM(J325:J326)</f>
        <v>0</v>
      </c>
      <c r="K324" s="397">
        <f>SUM(K325:K326)</f>
        <v>0</v>
      </c>
      <c r="L324" s="397">
        <f>SUM(L325:L326)</f>
        <v>0</v>
      </c>
      <c r="N324" s="339"/>
      <c r="O324" s="339"/>
    </row>
    <row r="325" spans="1:15">
      <c r="A325" s="350">
        <v>3</v>
      </c>
      <c r="B325" s="346">
        <v>3</v>
      </c>
      <c r="C325" s="347">
        <v>1</v>
      </c>
      <c r="D325" s="347">
        <v>4</v>
      </c>
      <c r="E325" s="347">
        <v>1</v>
      </c>
      <c r="F325" s="349">
        <v>1</v>
      </c>
      <c r="G325" s="348" t="s">
        <v>533</v>
      </c>
      <c r="H325" s="328">
        <v>292</v>
      </c>
      <c r="I325" s="403">
        <v>0</v>
      </c>
      <c r="J325" s="402">
        <v>0</v>
      </c>
      <c r="K325" s="402">
        <v>0</v>
      </c>
      <c r="L325" s="403">
        <v>0</v>
      </c>
      <c r="N325" s="339"/>
      <c r="O325" s="339"/>
    </row>
    <row r="326" spans="1:15">
      <c r="A326" s="346">
        <v>3</v>
      </c>
      <c r="B326" s="347">
        <v>3</v>
      </c>
      <c r="C326" s="347">
        <v>1</v>
      </c>
      <c r="D326" s="347">
        <v>4</v>
      </c>
      <c r="E326" s="347">
        <v>1</v>
      </c>
      <c r="F326" s="349">
        <v>2</v>
      </c>
      <c r="G326" s="348" t="s">
        <v>534</v>
      </c>
      <c r="H326" s="328">
        <v>293</v>
      </c>
      <c r="I326" s="402">
        <v>0</v>
      </c>
      <c r="J326" s="421">
        <v>0</v>
      </c>
      <c r="K326" s="421">
        <v>0</v>
      </c>
      <c r="L326" s="420">
        <v>0</v>
      </c>
      <c r="N326" s="339"/>
      <c r="O326" s="339"/>
    </row>
    <row r="327" spans="1:15">
      <c r="A327" s="346">
        <v>3</v>
      </c>
      <c r="B327" s="347">
        <v>3</v>
      </c>
      <c r="C327" s="347">
        <v>1</v>
      </c>
      <c r="D327" s="347">
        <v>5</v>
      </c>
      <c r="E327" s="347"/>
      <c r="F327" s="349"/>
      <c r="G327" s="348" t="s">
        <v>535</v>
      </c>
      <c r="H327" s="328">
        <v>294</v>
      </c>
      <c r="I327" s="405">
        <f t="shared" ref="I327:L328" si="30">I328</f>
        <v>0</v>
      </c>
      <c r="J327" s="424">
        <f t="shared" si="30"/>
        <v>0</v>
      </c>
      <c r="K327" s="398">
        <f t="shared" si="30"/>
        <v>0</v>
      </c>
      <c r="L327" s="398">
        <f t="shared" si="30"/>
        <v>0</v>
      </c>
      <c r="N327" s="339"/>
      <c r="O327" s="339"/>
    </row>
    <row r="328" spans="1:15">
      <c r="A328" s="343">
        <v>3</v>
      </c>
      <c r="B328" s="361">
        <v>3</v>
      </c>
      <c r="C328" s="361">
        <v>1</v>
      </c>
      <c r="D328" s="361">
        <v>5</v>
      </c>
      <c r="E328" s="361">
        <v>1</v>
      </c>
      <c r="F328" s="362"/>
      <c r="G328" s="348" t="s">
        <v>535</v>
      </c>
      <c r="H328" s="328">
        <v>295</v>
      </c>
      <c r="I328" s="398">
        <f t="shared" si="30"/>
        <v>0</v>
      </c>
      <c r="J328" s="425">
        <f t="shared" si="30"/>
        <v>0</v>
      </c>
      <c r="K328" s="405">
        <f t="shared" si="30"/>
        <v>0</v>
      </c>
      <c r="L328" s="405">
        <f t="shared" si="30"/>
        <v>0</v>
      </c>
      <c r="N328" s="339"/>
      <c r="O328" s="339"/>
    </row>
    <row r="329" spans="1:15">
      <c r="A329" s="346">
        <v>3</v>
      </c>
      <c r="B329" s="347">
        <v>3</v>
      </c>
      <c r="C329" s="347">
        <v>1</v>
      </c>
      <c r="D329" s="347">
        <v>5</v>
      </c>
      <c r="E329" s="347">
        <v>1</v>
      </c>
      <c r="F329" s="349">
        <v>1</v>
      </c>
      <c r="G329" s="348" t="s">
        <v>536</v>
      </c>
      <c r="H329" s="328">
        <v>296</v>
      </c>
      <c r="I329" s="402">
        <v>0</v>
      </c>
      <c r="J329" s="421">
        <v>0</v>
      </c>
      <c r="K329" s="421">
        <v>0</v>
      </c>
      <c r="L329" s="420">
        <v>0</v>
      </c>
      <c r="N329" s="339"/>
      <c r="O329" s="339"/>
    </row>
    <row r="330" spans="1:15">
      <c r="A330" s="346">
        <v>3</v>
      </c>
      <c r="B330" s="347">
        <v>3</v>
      </c>
      <c r="C330" s="347">
        <v>1</v>
      </c>
      <c r="D330" s="347">
        <v>6</v>
      </c>
      <c r="E330" s="347"/>
      <c r="F330" s="349"/>
      <c r="G330" s="348" t="s">
        <v>506</v>
      </c>
      <c r="H330" s="328">
        <v>297</v>
      </c>
      <c r="I330" s="398">
        <f t="shared" ref="I330:L331" si="31">I331</f>
        <v>0</v>
      </c>
      <c r="J330" s="424">
        <f t="shared" si="31"/>
        <v>0</v>
      </c>
      <c r="K330" s="398">
        <f t="shared" si="31"/>
        <v>0</v>
      </c>
      <c r="L330" s="398">
        <f t="shared" si="31"/>
        <v>0</v>
      </c>
      <c r="N330" s="339"/>
      <c r="O330" s="339"/>
    </row>
    <row r="331" spans="1:15">
      <c r="A331" s="346">
        <v>3</v>
      </c>
      <c r="B331" s="347">
        <v>3</v>
      </c>
      <c r="C331" s="347">
        <v>1</v>
      </c>
      <c r="D331" s="347">
        <v>6</v>
      </c>
      <c r="E331" s="347">
        <v>1</v>
      </c>
      <c r="F331" s="349"/>
      <c r="G331" s="348" t="s">
        <v>506</v>
      </c>
      <c r="H331" s="328">
        <v>298</v>
      </c>
      <c r="I331" s="397">
        <f t="shared" si="31"/>
        <v>0</v>
      </c>
      <c r="J331" s="424">
        <f t="shared" si="31"/>
        <v>0</v>
      </c>
      <c r="K331" s="398">
        <f t="shared" si="31"/>
        <v>0</v>
      </c>
      <c r="L331" s="398">
        <f t="shared" si="31"/>
        <v>0</v>
      </c>
      <c r="N331" s="339"/>
      <c r="O331" s="339"/>
    </row>
    <row r="332" spans="1:15">
      <c r="A332" s="346">
        <v>3</v>
      </c>
      <c r="B332" s="347">
        <v>3</v>
      </c>
      <c r="C332" s="347">
        <v>1</v>
      </c>
      <c r="D332" s="347">
        <v>6</v>
      </c>
      <c r="E332" s="347">
        <v>1</v>
      </c>
      <c r="F332" s="349">
        <v>1</v>
      </c>
      <c r="G332" s="348" t="s">
        <v>506</v>
      </c>
      <c r="H332" s="328">
        <v>299</v>
      </c>
      <c r="I332" s="421">
        <v>0</v>
      </c>
      <c r="J332" s="421">
        <v>0</v>
      </c>
      <c r="K332" s="421">
        <v>0</v>
      </c>
      <c r="L332" s="420">
        <v>0</v>
      </c>
      <c r="N332" s="339"/>
      <c r="O332" s="339"/>
    </row>
    <row r="333" spans="1:15">
      <c r="A333" s="346">
        <v>3</v>
      </c>
      <c r="B333" s="347">
        <v>3</v>
      </c>
      <c r="C333" s="347">
        <v>1</v>
      </c>
      <c r="D333" s="347">
        <v>7</v>
      </c>
      <c r="E333" s="347"/>
      <c r="F333" s="349"/>
      <c r="G333" s="348" t="s">
        <v>537</v>
      </c>
      <c r="H333" s="328">
        <v>300</v>
      </c>
      <c r="I333" s="397">
        <f>I334</f>
        <v>0</v>
      </c>
      <c r="J333" s="424">
        <f>J334</f>
        <v>0</v>
      </c>
      <c r="K333" s="398">
        <f>K334</f>
        <v>0</v>
      </c>
      <c r="L333" s="398">
        <f>L334</f>
        <v>0</v>
      </c>
      <c r="N333" s="339"/>
      <c r="O333" s="339"/>
    </row>
    <row r="334" spans="1:15">
      <c r="A334" s="346">
        <v>3</v>
      </c>
      <c r="B334" s="347">
        <v>3</v>
      </c>
      <c r="C334" s="347">
        <v>1</v>
      </c>
      <c r="D334" s="347">
        <v>7</v>
      </c>
      <c r="E334" s="347">
        <v>1</v>
      </c>
      <c r="F334" s="349"/>
      <c r="G334" s="348" t="s">
        <v>537</v>
      </c>
      <c r="H334" s="328">
        <v>301</v>
      </c>
      <c r="I334" s="397">
        <f>I335+I336</f>
        <v>0</v>
      </c>
      <c r="J334" s="397">
        <f>J335+J336</f>
        <v>0</v>
      </c>
      <c r="K334" s="397">
        <f>K335+K336</f>
        <v>0</v>
      </c>
      <c r="L334" s="397">
        <f>L335+L336</f>
        <v>0</v>
      </c>
      <c r="N334" s="339"/>
      <c r="O334" s="339"/>
    </row>
    <row r="335" spans="1:15" ht="27.6">
      <c r="A335" s="346">
        <v>3</v>
      </c>
      <c r="B335" s="347">
        <v>3</v>
      </c>
      <c r="C335" s="347">
        <v>1</v>
      </c>
      <c r="D335" s="347">
        <v>7</v>
      </c>
      <c r="E335" s="347">
        <v>1</v>
      </c>
      <c r="F335" s="349">
        <v>1</v>
      </c>
      <c r="G335" s="348" t="s">
        <v>538</v>
      </c>
      <c r="H335" s="328">
        <v>302</v>
      </c>
      <c r="I335" s="421">
        <v>0</v>
      </c>
      <c r="J335" s="421">
        <v>0</v>
      </c>
      <c r="K335" s="421">
        <v>0</v>
      </c>
      <c r="L335" s="420">
        <v>0</v>
      </c>
      <c r="N335" s="339"/>
      <c r="O335" s="339"/>
    </row>
    <row r="336" spans="1:15" ht="15" customHeight="1">
      <c r="A336" s="346">
        <v>3</v>
      </c>
      <c r="B336" s="347">
        <v>3</v>
      </c>
      <c r="C336" s="347">
        <v>1</v>
      </c>
      <c r="D336" s="347">
        <v>7</v>
      </c>
      <c r="E336" s="347">
        <v>1</v>
      </c>
      <c r="F336" s="349">
        <v>2</v>
      </c>
      <c r="G336" s="348" t="s">
        <v>539</v>
      </c>
      <c r="H336" s="328">
        <v>303</v>
      </c>
      <c r="I336" s="402">
        <v>0</v>
      </c>
      <c r="J336" s="402">
        <v>0</v>
      </c>
      <c r="K336" s="402">
        <v>0</v>
      </c>
      <c r="L336" s="402">
        <v>0</v>
      </c>
      <c r="N336" s="339"/>
      <c r="O336" s="339"/>
    </row>
    <row r="337" spans="1:15" ht="41.4">
      <c r="A337" s="346">
        <v>3</v>
      </c>
      <c r="B337" s="347">
        <v>3</v>
      </c>
      <c r="C337" s="347">
        <v>2</v>
      </c>
      <c r="D337" s="347"/>
      <c r="E337" s="347"/>
      <c r="F337" s="349"/>
      <c r="G337" s="348" t="s">
        <v>540</v>
      </c>
      <c r="H337" s="328">
        <v>304</v>
      </c>
      <c r="I337" s="397">
        <f>SUM(I338+I347+I351+I355+I359+I362+I365)</f>
        <v>0</v>
      </c>
      <c r="J337" s="424">
        <f>SUM(J338+J347+J351+J355+J359+J362+J365)</f>
        <v>0</v>
      </c>
      <c r="K337" s="398">
        <f>SUM(K338+K347+K351+K355+K359+K362+K365)</f>
        <v>0</v>
      </c>
      <c r="L337" s="398">
        <f>SUM(L338+L347+L351+L355+L359+L362+L365)</f>
        <v>0</v>
      </c>
      <c r="N337" s="339"/>
      <c r="O337" s="339"/>
    </row>
    <row r="338" spans="1:15">
      <c r="A338" s="346">
        <v>3</v>
      </c>
      <c r="B338" s="347">
        <v>3</v>
      </c>
      <c r="C338" s="347">
        <v>2</v>
      </c>
      <c r="D338" s="347">
        <v>1</v>
      </c>
      <c r="E338" s="347"/>
      <c r="F338" s="349"/>
      <c r="G338" s="348" t="s">
        <v>488</v>
      </c>
      <c r="H338" s="328">
        <v>305</v>
      </c>
      <c r="I338" s="397">
        <f>I339</f>
        <v>0</v>
      </c>
      <c r="J338" s="424">
        <f>J339</f>
        <v>0</v>
      </c>
      <c r="K338" s="398">
        <f>K339</f>
        <v>0</v>
      </c>
      <c r="L338" s="398">
        <f>L339</f>
        <v>0</v>
      </c>
      <c r="N338" s="339"/>
      <c r="O338" s="339"/>
    </row>
    <row r="339" spans="1:15">
      <c r="A339" s="350">
        <v>3</v>
      </c>
      <c r="B339" s="346">
        <v>3</v>
      </c>
      <c r="C339" s="347">
        <v>2</v>
      </c>
      <c r="D339" s="348">
        <v>1</v>
      </c>
      <c r="E339" s="346">
        <v>1</v>
      </c>
      <c r="F339" s="349"/>
      <c r="G339" s="348" t="s">
        <v>488</v>
      </c>
      <c r="H339" s="328">
        <v>306</v>
      </c>
      <c r="I339" s="397">
        <f t="shared" ref="I339:M339" si="32">SUM(I340:I340)</f>
        <v>0</v>
      </c>
      <c r="J339" s="397">
        <f t="shared" si="32"/>
        <v>0</v>
      </c>
      <c r="K339" s="397">
        <f t="shared" si="32"/>
        <v>0</v>
      </c>
      <c r="L339" s="397">
        <f t="shared" si="32"/>
        <v>0</v>
      </c>
      <c r="M339" s="387">
        <f t="shared" si="32"/>
        <v>0</v>
      </c>
      <c r="N339" s="339"/>
      <c r="O339" s="339"/>
    </row>
    <row r="340" spans="1:15">
      <c r="A340" s="350">
        <v>3</v>
      </c>
      <c r="B340" s="346">
        <v>3</v>
      </c>
      <c r="C340" s="347">
        <v>2</v>
      </c>
      <c r="D340" s="348">
        <v>1</v>
      </c>
      <c r="E340" s="346">
        <v>1</v>
      </c>
      <c r="F340" s="349">
        <v>1</v>
      </c>
      <c r="G340" s="348" t="s">
        <v>489</v>
      </c>
      <c r="H340" s="328">
        <v>307</v>
      </c>
      <c r="I340" s="421">
        <v>0</v>
      </c>
      <c r="J340" s="421">
        <v>0</v>
      </c>
      <c r="K340" s="421">
        <v>0</v>
      </c>
      <c r="L340" s="420">
        <v>0</v>
      </c>
      <c r="N340" s="339"/>
      <c r="O340" s="339"/>
    </row>
    <row r="341" spans="1:15">
      <c r="A341" s="350">
        <v>3</v>
      </c>
      <c r="B341" s="346">
        <v>3</v>
      </c>
      <c r="C341" s="347">
        <v>2</v>
      </c>
      <c r="D341" s="348">
        <v>1</v>
      </c>
      <c r="E341" s="346">
        <v>2</v>
      </c>
      <c r="F341" s="349"/>
      <c r="G341" s="363" t="s">
        <v>512</v>
      </c>
      <c r="H341" s="328">
        <v>308</v>
      </c>
      <c r="I341" s="397">
        <f>SUM(I342:I343)</f>
        <v>0</v>
      </c>
      <c r="J341" s="397">
        <f>SUM(J342:J343)</f>
        <v>0</v>
      </c>
      <c r="K341" s="397">
        <f>SUM(K342:K343)</f>
        <v>0</v>
      </c>
      <c r="L341" s="397">
        <f>SUM(L342:L343)</f>
        <v>0</v>
      </c>
      <c r="N341" s="339"/>
      <c r="O341" s="339"/>
    </row>
    <row r="342" spans="1:15">
      <c r="A342" s="350">
        <v>3</v>
      </c>
      <c r="B342" s="346">
        <v>3</v>
      </c>
      <c r="C342" s="347">
        <v>2</v>
      </c>
      <c r="D342" s="348">
        <v>1</v>
      </c>
      <c r="E342" s="346">
        <v>2</v>
      </c>
      <c r="F342" s="349">
        <v>1</v>
      </c>
      <c r="G342" s="363" t="s">
        <v>491</v>
      </c>
      <c r="H342" s="328">
        <v>309</v>
      </c>
      <c r="I342" s="421">
        <v>0</v>
      </c>
      <c r="J342" s="421">
        <v>0</v>
      </c>
      <c r="K342" s="421">
        <v>0</v>
      </c>
      <c r="L342" s="420">
        <v>0</v>
      </c>
      <c r="N342" s="339"/>
      <c r="O342" s="339"/>
    </row>
    <row r="343" spans="1:15">
      <c r="A343" s="350">
        <v>3</v>
      </c>
      <c r="B343" s="346">
        <v>3</v>
      </c>
      <c r="C343" s="347">
        <v>2</v>
      </c>
      <c r="D343" s="348">
        <v>1</v>
      </c>
      <c r="E343" s="346">
        <v>2</v>
      </c>
      <c r="F343" s="349">
        <v>2</v>
      </c>
      <c r="G343" s="363" t="s">
        <v>492</v>
      </c>
      <c r="H343" s="328">
        <v>310</v>
      </c>
      <c r="I343" s="402">
        <v>0</v>
      </c>
      <c r="J343" s="402">
        <v>0</v>
      </c>
      <c r="K343" s="402">
        <v>0</v>
      </c>
      <c r="L343" s="402">
        <v>0</v>
      </c>
      <c r="N343" s="339"/>
      <c r="O343" s="339"/>
    </row>
    <row r="344" spans="1:15">
      <c r="A344" s="350">
        <v>3</v>
      </c>
      <c r="B344" s="346">
        <v>3</v>
      </c>
      <c r="C344" s="347">
        <v>2</v>
      </c>
      <c r="D344" s="348">
        <v>1</v>
      </c>
      <c r="E344" s="346">
        <v>3</v>
      </c>
      <c r="F344" s="349"/>
      <c r="G344" s="363" t="s">
        <v>493</v>
      </c>
      <c r="H344" s="328">
        <v>311</v>
      </c>
      <c r="I344" s="397">
        <f>SUM(I345:I346)</f>
        <v>0</v>
      </c>
      <c r="J344" s="397">
        <f>SUM(J345:J346)</f>
        <v>0</v>
      </c>
      <c r="K344" s="397">
        <f>SUM(K345:K346)</f>
        <v>0</v>
      </c>
      <c r="L344" s="397">
        <f>SUM(L345:L346)</f>
        <v>0</v>
      </c>
      <c r="N344" s="339"/>
      <c r="O344" s="339"/>
    </row>
    <row r="345" spans="1:15">
      <c r="A345" s="350">
        <v>3</v>
      </c>
      <c r="B345" s="346">
        <v>3</v>
      </c>
      <c r="C345" s="347">
        <v>2</v>
      </c>
      <c r="D345" s="348">
        <v>1</v>
      </c>
      <c r="E345" s="346">
        <v>3</v>
      </c>
      <c r="F345" s="349">
        <v>1</v>
      </c>
      <c r="G345" s="363" t="s">
        <v>494</v>
      </c>
      <c r="H345" s="328">
        <v>312</v>
      </c>
      <c r="I345" s="402">
        <v>0</v>
      </c>
      <c r="J345" s="402">
        <v>0</v>
      </c>
      <c r="K345" s="402">
        <v>0</v>
      </c>
      <c r="L345" s="402">
        <v>0</v>
      </c>
      <c r="N345" s="339"/>
      <c r="O345" s="339"/>
    </row>
    <row r="346" spans="1:15">
      <c r="A346" s="350">
        <v>3</v>
      </c>
      <c r="B346" s="346">
        <v>3</v>
      </c>
      <c r="C346" s="347">
        <v>2</v>
      </c>
      <c r="D346" s="348">
        <v>1</v>
      </c>
      <c r="E346" s="346">
        <v>3</v>
      </c>
      <c r="F346" s="349">
        <v>2</v>
      </c>
      <c r="G346" s="363" t="s">
        <v>513</v>
      </c>
      <c r="H346" s="328">
        <v>313</v>
      </c>
      <c r="I346" s="408">
        <v>0</v>
      </c>
      <c r="J346" s="426">
        <v>0</v>
      </c>
      <c r="K346" s="408">
        <v>0</v>
      </c>
      <c r="L346" s="408">
        <v>0</v>
      </c>
      <c r="N346" s="339"/>
      <c r="O346" s="339"/>
    </row>
    <row r="347" spans="1:15">
      <c r="A347" s="353">
        <v>3</v>
      </c>
      <c r="B347" s="353">
        <v>3</v>
      </c>
      <c r="C347" s="360">
        <v>2</v>
      </c>
      <c r="D347" s="363">
        <v>2</v>
      </c>
      <c r="E347" s="360"/>
      <c r="F347" s="362"/>
      <c r="G347" s="363" t="s">
        <v>526</v>
      </c>
      <c r="H347" s="328">
        <v>314</v>
      </c>
      <c r="I347" s="406">
        <f>I348</f>
        <v>0</v>
      </c>
      <c r="J347" s="427">
        <f>J348</f>
        <v>0</v>
      </c>
      <c r="K347" s="407">
        <f>K348</f>
        <v>0</v>
      </c>
      <c r="L347" s="407">
        <f>L348</f>
        <v>0</v>
      </c>
      <c r="N347" s="339"/>
      <c r="O347" s="339"/>
    </row>
    <row r="348" spans="1:15">
      <c r="A348" s="350">
        <v>3</v>
      </c>
      <c r="B348" s="350">
        <v>3</v>
      </c>
      <c r="C348" s="346">
        <v>2</v>
      </c>
      <c r="D348" s="348">
        <v>2</v>
      </c>
      <c r="E348" s="346">
        <v>1</v>
      </c>
      <c r="F348" s="349"/>
      <c r="G348" s="363" t="s">
        <v>526</v>
      </c>
      <c r="H348" s="328">
        <v>315</v>
      </c>
      <c r="I348" s="397">
        <f>SUM(I349:I350)</f>
        <v>0</v>
      </c>
      <c r="J348" s="409">
        <f>SUM(J349:J350)</f>
        <v>0</v>
      </c>
      <c r="K348" s="398">
        <f>SUM(K349:K350)</f>
        <v>0</v>
      </c>
      <c r="L348" s="398">
        <f>SUM(L349:L350)</f>
        <v>0</v>
      </c>
      <c r="N348" s="339"/>
      <c r="O348" s="339"/>
    </row>
    <row r="349" spans="1:15" ht="15.6" customHeight="1">
      <c r="A349" s="350">
        <v>3</v>
      </c>
      <c r="B349" s="350">
        <v>3</v>
      </c>
      <c r="C349" s="346">
        <v>2</v>
      </c>
      <c r="D349" s="348">
        <v>2</v>
      </c>
      <c r="E349" s="350">
        <v>1</v>
      </c>
      <c r="F349" s="370">
        <v>1</v>
      </c>
      <c r="G349" s="348" t="s">
        <v>527</v>
      </c>
      <c r="H349" s="328">
        <v>316</v>
      </c>
      <c r="I349" s="402">
        <v>0</v>
      </c>
      <c r="J349" s="402">
        <v>0</v>
      </c>
      <c r="K349" s="402">
        <v>0</v>
      </c>
      <c r="L349" s="402">
        <v>0</v>
      </c>
      <c r="N349" s="339"/>
      <c r="O349" s="339"/>
    </row>
    <row r="350" spans="1:15">
      <c r="A350" s="353">
        <v>3</v>
      </c>
      <c r="B350" s="353">
        <v>3</v>
      </c>
      <c r="C350" s="354">
        <v>2</v>
      </c>
      <c r="D350" s="355">
        <v>2</v>
      </c>
      <c r="E350" s="356">
        <v>1</v>
      </c>
      <c r="F350" s="375">
        <v>2</v>
      </c>
      <c r="G350" s="356" t="s">
        <v>528</v>
      </c>
      <c r="H350" s="328">
        <v>317</v>
      </c>
      <c r="I350" s="402">
        <v>0</v>
      </c>
      <c r="J350" s="402">
        <v>0</v>
      </c>
      <c r="K350" s="402">
        <v>0</v>
      </c>
      <c r="L350" s="402">
        <v>0</v>
      </c>
      <c r="N350" s="339"/>
      <c r="O350" s="339"/>
    </row>
    <row r="351" spans="1:15" ht="15" customHeight="1">
      <c r="A351" s="350">
        <v>3</v>
      </c>
      <c r="B351" s="350">
        <v>3</v>
      </c>
      <c r="C351" s="346">
        <v>2</v>
      </c>
      <c r="D351" s="347">
        <v>3</v>
      </c>
      <c r="E351" s="348"/>
      <c r="F351" s="370"/>
      <c r="G351" s="348" t="s">
        <v>529</v>
      </c>
      <c r="H351" s="328">
        <v>318</v>
      </c>
      <c r="I351" s="397">
        <f>I352</f>
        <v>0</v>
      </c>
      <c r="J351" s="409">
        <f>J352</f>
        <v>0</v>
      </c>
      <c r="K351" s="398">
        <f>K352</f>
        <v>0</v>
      </c>
      <c r="L351" s="398">
        <f>L352</f>
        <v>0</v>
      </c>
      <c r="N351" s="339"/>
      <c r="O351" s="339"/>
    </row>
    <row r="352" spans="1:15" ht="14.4" customHeight="1">
      <c r="A352" s="350">
        <v>3</v>
      </c>
      <c r="B352" s="350">
        <v>3</v>
      </c>
      <c r="C352" s="346">
        <v>2</v>
      </c>
      <c r="D352" s="347">
        <v>3</v>
      </c>
      <c r="E352" s="348">
        <v>1</v>
      </c>
      <c r="F352" s="370"/>
      <c r="G352" s="348" t="s">
        <v>529</v>
      </c>
      <c r="H352" s="328">
        <v>319</v>
      </c>
      <c r="I352" s="397">
        <f>I353+I354</f>
        <v>0</v>
      </c>
      <c r="J352" s="397">
        <f>J353+J354</f>
        <v>0</v>
      </c>
      <c r="K352" s="397">
        <f>K353+K354</f>
        <v>0</v>
      </c>
      <c r="L352" s="397">
        <f>L353+L354</f>
        <v>0</v>
      </c>
      <c r="N352" s="339"/>
      <c r="O352" s="339"/>
    </row>
    <row r="353" spans="1:15" ht="27.6">
      <c r="A353" s="350">
        <v>3</v>
      </c>
      <c r="B353" s="350">
        <v>3</v>
      </c>
      <c r="C353" s="346">
        <v>2</v>
      </c>
      <c r="D353" s="347">
        <v>3</v>
      </c>
      <c r="E353" s="348">
        <v>1</v>
      </c>
      <c r="F353" s="370">
        <v>1</v>
      </c>
      <c r="G353" s="348" t="s">
        <v>530</v>
      </c>
      <c r="H353" s="328">
        <v>320</v>
      </c>
      <c r="I353" s="421">
        <v>0</v>
      </c>
      <c r="J353" s="421">
        <v>0</v>
      </c>
      <c r="K353" s="421">
        <v>0</v>
      </c>
      <c r="L353" s="420">
        <v>0</v>
      </c>
      <c r="N353" s="339"/>
      <c r="O353" s="339"/>
    </row>
    <row r="354" spans="1:15" ht="27.6">
      <c r="A354" s="350">
        <v>3</v>
      </c>
      <c r="B354" s="350">
        <v>3</v>
      </c>
      <c r="C354" s="346">
        <v>2</v>
      </c>
      <c r="D354" s="347">
        <v>3</v>
      </c>
      <c r="E354" s="348">
        <v>1</v>
      </c>
      <c r="F354" s="370">
        <v>2</v>
      </c>
      <c r="G354" s="348" t="s">
        <v>531</v>
      </c>
      <c r="H354" s="328">
        <v>321</v>
      </c>
      <c r="I354" s="402">
        <v>0</v>
      </c>
      <c r="J354" s="402">
        <v>0</v>
      </c>
      <c r="K354" s="402">
        <v>0</v>
      </c>
      <c r="L354" s="402">
        <v>0</v>
      </c>
      <c r="N354" s="339"/>
      <c r="O354" s="339"/>
    </row>
    <row r="355" spans="1:15">
      <c r="A355" s="350">
        <v>3</v>
      </c>
      <c r="B355" s="350">
        <v>3</v>
      </c>
      <c r="C355" s="346">
        <v>2</v>
      </c>
      <c r="D355" s="347">
        <v>4</v>
      </c>
      <c r="E355" s="347"/>
      <c r="F355" s="349"/>
      <c r="G355" s="348" t="s">
        <v>532</v>
      </c>
      <c r="H355" s="328">
        <v>322</v>
      </c>
      <c r="I355" s="397">
        <f>I356</f>
        <v>0</v>
      </c>
      <c r="J355" s="409">
        <f>J356</f>
        <v>0</v>
      </c>
      <c r="K355" s="398">
        <f>K356</f>
        <v>0</v>
      </c>
      <c r="L355" s="398">
        <f>L356</f>
        <v>0</v>
      </c>
      <c r="N355" s="339"/>
      <c r="O355" s="339"/>
    </row>
    <row r="356" spans="1:15">
      <c r="A356" s="359">
        <v>3</v>
      </c>
      <c r="B356" s="359">
        <v>3</v>
      </c>
      <c r="C356" s="343">
        <v>2</v>
      </c>
      <c r="D356" s="341">
        <v>4</v>
      </c>
      <c r="E356" s="341">
        <v>1</v>
      </c>
      <c r="F356" s="344"/>
      <c r="G356" s="348" t="s">
        <v>532</v>
      </c>
      <c r="H356" s="328">
        <v>323</v>
      </c>
      <c r="I356" s="404">
        <f>SUM(I357:I358)</f>
        <v>0</v>
      </c>
      <c r="J356" s="410">
        <f>SUM(J357:J358)</f>
        <v>0</v>
      </c>
      <c r="K356" s="405">
        <f>SUM(K357:K358)</f>
        <v>0</v>
      </c>
      <c r="L356" s="405">
        <f>SUM(L357:L358)</f>
        <v>0</v>
      </c>
      <c r="N356" s="339"/>
      <c r="O356" s="339"/>
    </row>
    <row r="357" spans="1:15">
      <c r="A357" s="350">
        <v>3</v>
      </c>
      <c r="B357" s="350">
        <v>3</v>
      </c>
      <c r="C357" s="346">
        <v>2</v>
      </c>
      <c r="D357" s="347">
        <v>4</v>
      </c>
      <c r="E357" s="347">
        <v>1</v>
      </c>
      <c r="F357" s="349">
        <v>1</v>
      </c>
      <c r="G357" s="348" t="s">
        <v>533</v>
      </c>
      <c r="H357" s="328">
        <v>324</v>
      </c>
      <c r="I357" s="402">
        <v>0</v>
      </c>
      <c r="J357" s="402">
        <v>0</v>
      </c>
      <c r="K357" s="402">
        <v>0</v>
      </c>
      <c r="L357" s="402">
        <v>0</v>
      </c>
      <c r="N357" s="339"/>
      <c r="O357" s="339"/>
    </row>
    <row r="358" spans="1:15">
      <c r="A358" s="350">
        <v>3</v>
      </c>
      <c r="B358" s="350">
        <v>3</v>
      </c>
      <c r="C358" s="346">
        <v>2</v>
      </c>
      <c r="D358" s="347">
        <v>4</v>
      </c>
      <c r="E358" s="347">
        <v>1</v>
      </c>
      <c r="F358" s="349">
        <v>2</v>
      </c>
      <c r="G358" s="348" t="s">
        <v>541</v>
      </c>
      <c r="H358" s="328">
        <v>325</v>
      </c>
      <c r="I358" s="402">
        <v>0</v>
      </c>
      <c r="J358" s="402">
        <v>0</v>
      </c>
      <c r="K358" s="402">
        <v>0</v>
      </c>
      <c r="L358" s="402">
        <v>0</v>
      </c>
      <c r="N358" s="339"/>
      <c r="O358" s="339"/>
    </row>
    <row r="359" spans="1:15">
      <c r="A359" s="350">
        <v>3</v>
      </c>
      <c r="B359" s="350">
        <v>3</v>
      </c>
      <c r="C359" s="346">
        <v>2</v>
      </c>
      <c r="D359" s="347">
        <v>5</v>
      </c>
      <c r="E359" s="347"/>
      <c r="F359" s="349"/>
      <c r="G359" s="348" t="s">
        <v>535</v>
      </c>
      <c r="H359" s="328">
        <v>326</v>
      </c>
      <c r="I359" s="397">
        <f t="shared" ref="I359:L360" si="33">I360</f>
        <v>0</v>
      </c>
      <c r="J359" s="409">
        <f t="shared" si="33"/>
        <v>0</v>
      </c>
      <c r="K359" s="398">
        <f t="shared" si="33"/>
        <v>0</v>
      </c>
      <c r="L359" s="398">
        <f t="shared" si="33"/>
        <v>0</v>
      </c>
      <c r="N359" s="339"/>
      <c r="O359" s="339"/>
    </row>
    <row r="360" spans="1:15">
      <c r="A360" s="359">
        <v>3</v>
      </c>
      <c r="B360" s="359">
        <v>3</v>
      </c>
      <c r="C360" s="343">
        <v>2</v>
      </c>
      <c r="D360" s="341">
        <v>5</v>
      </c>
      <c r="E360" s="341">
        <v>1</v>
      </c>
      <c r="F360" s="344"/>
      <c r="G360" s="348" t="s">
        <v>535</v>
      </c>
      <c r="H360" s="328">
        <v>327</v>
      </c>
      <c r="I360" s="404">
        <f t="shared" si="33"/>
        <v>0</v>
      </c>
      <c r="J360" s="410">
        <f t="shared" si="33"/>
        <v>0</v>
      </c>
      <c r="K360" s="405">
        <f t="shared" si="33"/>
        <v>0</v>
      </c>
      <c r="L360" s="405">
        <f t="shared" si="33"/>
        <v>0</v>
      </c>
      <c r="N360" s="339"/>
      <c r="O360" s="339"/>
    </row>
    <row r="361" spans="1:15">
      <c r="A361" s="350">
        <v>3</v>
      </c>
      <c r="B361" s="350">
        <v>3</v>
      </c>
      <c r="C361" s="346">
        <v>2</v>
      </c>
      <c r="D361" s="347">
        <v>5</v>
      </c>
      <c r="E361" s="347">
        <v>1</v>
      </c>
      <c r="F361" s="349">
        <v>1</v>
      </c>
      <c r="G361" s="348" t="s">
        <v>535</v>
      </c>
      <c r="H361" s="328">
        <v>328</v>
      </c>
      <c r="I361" s="421">
        <v>0</v>
      </c>
      <c r="J361" s="421">
        <v>0</v>
      </c>
      <c r="K361" s="421">
        <v>0</v>
      </c>
      <c r="L361" s="420">
        <v>0</v>
      </c>
      <c r="N361" s="339"/>
      <c r="O361" s="339"/>
    </row>
    <row r="362" spans="1:15">
      <c r="A362" s="350">
        <v>3</v>
      </c>
      <c r="B362" s="350">
        <v>3</v>
      </c>
      <c r="C362" s="346">
        <v>2</v>
      </c>
      <c r="D362" s="347">
        <v>6</v>
      </c>
      <c r="E362" s="347"/>
      <c r="F362" s="349"/>
      <c r="G362" s="348" t="s">
        <v>506</v>
      </c>
      <c r="H362" s="328">
        <v>329</v>
      </c>
      <c r="I362" s="397">
        <f t="shared" ref="I362:L363" si="34">I363</f>
        <v>0</v>
      </c>
      <c r="J362" s="409">
        <f t="shared" si="34"/>
        <v>0</v>
      </c>
      <c r="K362" s="398">
        <f t="shared" si="34"/>
        <v>0</v>
      </c>
      <c r="L362" s="398">
        <f t="shared" si="34"/>
        <v>0</v>
      </c>
      <c r="N362" s="339"/>
      <c r="O362" s="339"/>
    </row>
    <row r="363" spans="1:15">
      <c r="A363" s="350">
        <v>3</v>
      </c>
      <c r="B363" s="350">
        <v>3</v>
      </c>
      <c r="C363" s="346">
        <v>2</v>
      </c>
      <c r="D363" s="347">
        <v>6</v>
      </c>
      <c r="E363" s="347">
        <v>1</v>
      </c>
      <c r="F363" s="349"/>
      <c r="G363" s="348" t="s">
        <v>506</v>
      </c>
      <c r="H363" s="328">
        <v>330</v>
      </c>
      <c r="I363" s="397">
        <f t="shared" si="34"/>
        <v>0</v>
      </c>
      <c r="J363" s="409">
        <f t="shared" si="34"/>
        <v>0</v>
      </c>
      <c r="K363" s="398">
        <f t="shared" si="34"/>
        <v>0</v>
      </c>
      <c r="L363" s="398">
        <f t="shared" si="34"/>
        <v>0</v>
      </c>
      <c r="N363" s="339"/>
      <c r="O363" s="339"/>
    </row>
    <row r="364" spans="1:15">
      <c r="A364" s="353">
        <v>3</v>
      </c>
      <c r="B364" s="353">
        <v>3</v>
      </c>
      <c r="C364" s="354">
        <v>2</v>
      </c>
      <c r="D364" s="355">
        <v>6</v>
      </c>
      <c r="E364" s="355">
        <v>1</v>
      </c>
      <c r="F364" s="357">
        <v>1</v>
      </c>
      <c r="G364" s="356" t="s">
        <v>506</v>
      </c>
      <c r="H364" s="328">
        <v>331</v>
      </c>
      <c r="I364" s="421">
        <v>0</v>
      </c>
      <c r="J364" s="421">
        <v>0</v>
      </c>
      <c r="K364" s="421">
        <v>0</v>
      </c>
      <c r="L364" s="420">
        <v>0</v>
      </c>
      <c r="N364" s="339"/>
      <c r="O364" s="339"/>
    </row>
    <row r="365" spans="1:15">
      <c r="A365" s="350">
        <v>3</v>
      </c>
      <c r="B365" s="350">
        <v>3</v>
      </c>
      <c r="C365" s="346">
        <v>2</v>
      </c>
      <c r="D365" s="347">
        <v>7</v>
      </c>
      <c r="E365" s="347"/>
      <c r="F365" s="349"/>
      <c r="G365" s="348" t="s">
        <v>537</v>
      </c>
      <c r="H365" s="328">
        <v>332</v>
      </c>
      <c r="I365" s="397">
        <f>I366</f>
        <v>0</v>
      </c>
      <c r="J365" s="409">
        <f>J366</f>
        <v>0</v>
      </c>
      <c r="K365" s="398">
        <f>K366</f>
        <v>0</v>
      </c>
      <c r="L365" s="398">
        <f>L366</f>
        <v>0</v>
      </c>
      <c r="N365" s="339"/>
      <c r="O365" s="339"/>
    </row>
    <row r="366" spans="1:15">
      <c r="A366" s="353">
        <v>3</v>
      </c>
      <c r="B366" s="353">
        <v>3</v>
      </c>
      <c r="C366" s="354">
        <v>2</v>
      </c>
      <c r="D366" s="355">
        <v>7</v>
      </c>
      <c r="E366" s="355">
        <v>1</v>
      </c>
      <c r="F366" s="357"/>
      <c r="G366" s="348" t="s">
        <v>537</v>
      </c>
      <c r="H366" s="328">
        <v>333</v>
      </c>
      <c r="I366" s="397">
        <f>SUM(I367:I368)</f>
        <v>0</v>
      </c>
      <c r="J366" s="397">
        <f>SUM(J367:J368)</f>
        <v>0</v>
      </c>
      <c r="K366" s="397">
        <f>SUM(K367:K368)</f>
        <v>0</v>
      </c>
      <c r="L366" s="397">
        <f>SUM(L367:L368)</f>
        <v>0</v>
      </c>
      <c r="N366" s="339"/>
      <c r="O366" s="339"/>
    </row>
    <row r="367" spans="1:15" ht="27.6">
      <c r="A367" s="350">
        <v>3</v>
      </c>
      <c r="B367" s="350">
        <v>3</v>
      </c>
      <c r="C367" s="346">
        <v>2</v>
      </c>
      <c r="D367" s="347">
        <v>7</v>
      </c>
      <c r="E367" s="347">
        <v>1</v>
      </c>
      <c r="F367" s="349">
        <v>1</v>
      </c>
      <c r="G367" s="348" t="s">
        <v>538</v>
      </c>
      <c r="H367" s="328">
        <v>334</v>
      </c>
      <c r="I367" s="421">
        <v>0</v>
      </c>
      <c r="J367" s="421">
        <v>0</v>
      </c>
      <c r="K367" s="421">
        <v>0</v>
      </c>
      <c r="L367" s="420">
        <v>0</v>
      </c>
      <c r="N367" s="339"/>
      <c r="O367" s="339"/>
    </row>
    <row r="368" spans="1:15" ht="13.95" customHeight="1">
      <c r="A368" s="350">
        <v>3</v>
      </c>
      <c r="B368" s="350">
        <v>3</v>
      </c>
      <c r="C368" s="346">
        <v>2</v>
      </c>
      <c r="D368" s="347">
        <v>7</v>
      </c>
      <c r="E368" s="347">
        <v>1</v>
      </c>
      <c r="F368" s="349">
        <v>2</v>
      </c>
      <c r="G368" s="348" t="s">
        <v>539</v>
      </c>
      <c r="H368" s="328">
        <v>335</v>
      </c>
      <c r="I368" s="402">
        <v>0</v>
      </c>
      <c r="J368" s="402">
        <v>0</v>
      </c>
      <c r="K368" s="402">
        <v>0</v>
      </c>
      <c r="L368" s="402">
        <v>0</v>
      </c>
      <c r="N368" s="339"/>
      <c r="O368" s="339"/>
    </row>
    <row r="369" spans="1:15">
      <c r="A369" s="388"/>
      <c r="B369" s="388"/>
      <c r="C369" s="389"/>
      <c r="D369" s="390"/>
      <c r="E369" s="391"/>
      <c r="F369" s="392"/>
      <c r="G369" s="393" t="s">
        <v>542</v>
      </c>
      <c r="H369" s="328">
        <v>336</v>
      </c>
      <c r="I369" s="412">
        <f>SUM(I34+I185)</f>
        <v>40477000</v>
      </c>
      <c r="J369" s="412">
        <f>SUM(J34+J185)</f>
        <v>20585000</v>
      </c>
      <c r="K369" s="412">
        <f>SUM(K34+K185)</f>
        <v>14226031.59</v>
      </c>
      <c r="L369" s="412">
        <f>SUM(L34+L185)</f>
        <v>14153798.43</v>
      </c>
      <c r="N369" s="339"/>
      <c r="O369" s="339"/>
    </row>
    <row r="370" spans="1:15" ht="18.75" customHeight="1">
      <c r="G370" s="338"/>
      <c r="H370" s="328"/>
      <c r="I370" s="394"/>
      <c r="J370" s="147"/>
      <c r="K370" s="147"/>
      <c r="L370" s="147"/>
    </row>
    <row r="371" spans="1:15" ht="18.75" customHeight="1">
      <c r="D371" s="140"/>
      <c r="E371" s="140"/>
      <c r="F371" s="141"/>
      <c r="G371" s="140" t="s">
        <v>94</v>
      </c>
      <c r="H371" s="148"/>
      <c r="I371" s="138"/>
      <c r="J371" s="147"/>
      <c r="K371" s="138" t="s">
        <v>95</v>
      </c>
      <c r="L371" s="138"/>
    </row>
    <row r="372" spans="1:15" ht="17.399999999999999">
      <c r="A372" s="146"/>
      <c r="B372" s="146"/>
      <c r="C372" s="146"/>
      <c r="D372" s="145" t="s">
        <v>543</v>
      </c>
      <c r="E372" s="144"/>
      <c r="F372" s="144"/>
      <c r="G372" s="144"/>
      <c r="H372" s="144"/>
      <c r="I372" s="143" t="s">
        <v>96</v>
      </c>
      <c r="K372" s="751" t="s">
        <v>544</v>
      </c>
      <c r="L372" s="751"/>
    </row>
    <row r="373" spans="1:15" ht="15">
      <c r="I373" s="139"/>
      <c r="K373" s="139"/>
      <c r="L373" s="139"/>
    </row>
    <row r="374" spans="1:15" ht="15">
      <c r="D374" s="140" t="s">
        <v>98</v>
      </c>
      <c r="E374" s="140"/>
      <c r="F374" s="141"/>
      <c r="G374" s="140"/>
      <c r="I374" s="139"/>
      <c r="K374" s="138" t="s">
        <v>99</v>
      </c>
      <c r="L374" s="137"/>
    </row>
    <row r="375" spans="1:15" ht="39" customHeight="1">
      <c r="D375" s="752" t="s">
        <v>545</v>
      </c>
      <c r="E375" s="753"/>
      <c r="F375" s="753"/>
      <c r="G375" s="753"/>
      <c r="H375" s="395"/>
      <c r="I375" s="396" t="s">
        <v>96</v>
      </c>
      <c r="K375" s="751" t="s">
        <v>544</v>
      </c>
      <c r="L375" s="751"/>
    </row>
    <row r="377" spans="1:15">
      <c r="H377" s="136" t="s">
        <v>546</v>
      </c>
    </row>
  </sheetData>
  <protectedRanges>
    <protectedRange sqref="A27:I28" name="Range72"/>
    <protectedRange sqref="J177:L178 J184:L184 I183:I184 I182:L182" name="Range71"/>
    <protectedRange sqref="K27:L28" name="Range67"/>
    <protectedRange sqref="L25" name="Range65"/>
    <protectedRange sqref="I361:L361" name="Range59"/>
    <protectedRange sqref="I332:L332 L257 L198 L204 I325:L325 L193 I267:L267 L264 L195 I353:L353 L223 L216 L220 L226 L228 I367:L367" name="Range53"/>
    <protectedRange sqref="J326:L326" name="Range51"/>
    <protectedRange sqref="I198:K199 I193:K195 I326 I190:L190 J179:L179 I213:K216 I354:L354 I220:K220 I204:K205 I317:L318 I357:L358 I349:L350 I329 I177:I178 J177:L177 I209:L209 L194 L199 L205 L213:L215 L224:L225 I252:L253 I257:K257 I256:L256 I322:L322 I336:L336 I182:L183 I200:L201 I284:L285 I288:L289 I296:L296 I299:L299 I260:L261 J168:L168 J158:L158 J135:L135 J93:L93 J60:L60 J57:L57 I109:L109 I292:L293 L227 I341:L341 I343:L346 I368:L368 I232:L238 I302:L303 I206:L206 I270:L271 I243:L249 I275:L281 I308:L314 I223:K228 J139:L139" name="Range37"/>
    <protectedRange sqref="I179 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75:L77 I83:L84" name="Turto islaidos 2.3.1.2"/>
    <protectedRange sqref="I55:I56" name="Range3"/>
    <protectedRange sqref="I39:L39 I41:L41" name="Islaidos 2.1"/>
    <protectedRange sqref="I45:L45 I50:I54" name="Islaidos 2.2"/>
    <protectedRange sqref="I70:L72" name="Turto islaidos 2.3"/>
    <protectedRange sqref="I80:L82 I85:L86" name="Turto islaidos 2.3.1.3"/>
    <protectedRange sqref="I91:L92 I93 I110:L11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J8:L8 B8:F9" name="Range62"/>
    <protectedRange sqref="L24" name="Range64"/>
    <protectedRange sqref="L26" name="Range66"/>
    <protectedRange sqref="I29:L29" name="Range68"/>
    <protectedRange sqref="I58:L59 I57 J50:L56 I60 I61:L65" name="Range57"/>
    <protectedRange sqref="H30 A23:F26 G23:G24 G26 H23:J26" name="Range73"/>
    <protectedRange sqref="I236:L238 I243:L243 I245:L246 I248:L249" name="Range55"/>
    <protectedRange sqref="K9:M9" name="Range62_1"/>
    <protectedRange sqref="A13:L13" name="Range69_1"/>
  </protectedRanges>
  <mergeCells count="23">
    <mergeCell ref="A33:F33"/>
    <mergeCell ref="K372:L372"/>
    <mergeCell ref="D375:G375"/>
    <mergeCell ref="K375:L375"/>
    <mergeCell ref="K31:K32"/>
    <mergeCell ref="E21:K21"/>
    <mergeCell ref="A22:L22"/>
    <mergeCell ref="G29:H29"/>
    <mergeCell ref="A31:F32"/>
    <mergeCell ref="G31:G32"/>
    <mergeCell ref="H31:H32"/>
    <mergeCell ref="I31:J31"/>
    <mergeCell ref="L31:L32"/>
    <mergeCell ref="C26:I26"/>
    <mergeCell ref="G15:K15"/>
    <mergeCell ref="B16:L16"/>
    <mergeCell ref="G18:K18"/>
    <mergeCell ref="G19:K19"/>
    <mergeCell ref="A9:M9"/>
    <mergeCell ref="A10:L10"/>
    <mergeCell ref="G12:K12"/>
    <mergeCell ref="A13:L13"/>
    <mergeCell ref="G14:K14"/>
  </mergeCells>
  <pageMargins left="0.70866141732283472" right="0.70866141732283472" top="0.39370078740157483" bottom="0.19685039370078741" header="0.23622047244094491" footer="0.31496062992125984"/>
  <pageSetup paperSize="9" scale="80" firstPageNumber="12" fitToHeight="0" orientation="portrait" useFirstPageNumber="1"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9082-88D7-417C-8CBC-2C34F04C4055}">
  <sheetPr>
    <pageSetUpPr fitToPage="1"/>
  </sheetPr>
  <dimension ref="A1:J61"/>
  <sheetViews>
    <sheetView view="pageBreakPreview" topLeftCell="A14" zoomScale="89" zoomScaleNormal="100" zoomScaleSheetLayoutView="89" workbookViewId="0">
      <selection activeCell="T11" sqref="T11"/>
    </sheetView>
  </sheetViews>
  <sheetFormatPr defaultColWidth="8" defaultRowHeight="12"/>
  <cols>
    <col min="1" max="1" width="43.33203125" style="431" customWidth="1"/>
    <col min="2" max="2" width="7.5546875" style="431" customWidth="1"/>
    <col min="3" max="3" width="15.44140625" style="431" customWidth="1"/>
    <col min="4" max="4" width="14.33203125" style="431" customWidth="1"/>
    <col min="5" max="5" width="7.44140625" style="431" customWidth="1"/>
    <col min="6" max="6" width="8" style="431"/>
    <col min="7" max="7" width="14" style="431" customWidth="1"/>
    <col min="8" max="8" width="15.88671875" style="431" customWidth="1"/>
    <col min="9" max="10" width="16" style="431" customWidth="1"/>
    <col min="11" max="16384" width="8" style="431"/>
  </cols>
  <sheetData>
    <row r="1" spans="1:10" s="428" customFormat="1" ht="77.099999999999994" customHeight="1">
      <c r="D1" s="429"/>
      <c r="E1" s="429"/>
      <c r="G1" s="760" t="s">
        <v>547</v>
      </c>
      <c r="H1" s="760"/>
      <c r="I1" s="760"/>
      <c r="J1" s="760"/>
    </row>
    <row r="2" spans="1:10" s="428" customFormat="1" ht="12" customHeight="1">
      <c r="D2" s="429"/>
      <c r="E2" s="429"/>
      <c r="F2" s="430"/>
      <c r="G2" s="430"/>
      <c r="H2" s="430"/>
      <c r="I2" s="430"/>
      <c r="J2" s="430"/>
    </row>
    <row r="3" spans="1:10" s="428" customFormat="1" ht="11.1" customHeight="1">
      <c r="D3" s="429"/>
      <c r="E3" s="429"/>
      <c r="F3" s="430"/>
      <c r="G3" s="430"/>
      <c r="H3" s="430"/>
      <c r="I3" s="430"/>
      <c r="J3" s="430"/>
    </row>
    <row r="4" spans="1:10" ht="17.100000000000001" customHeight="1">
      <c r="A4" s="761" t="s">
        <v>330</v>
      </c>
      <c r="B4" s="761"/>
      <c r="C4" s="761"/>
      <c r="D4" s="761"/>
      <c r="E4" s="761"/>
      <c r="F4" s="761"/>
      <c r="G4" s="761"/>
      <c r="H4" s="761"/>
      <c r="I4" s="761"/>
      <c r="J4" s="761"/>
    </row>
    <row r="5" spans="1:10" ht="13.35" customHeight="1">
      <c r="B5" s="762" t="s">
        <v>548</v>
      </c>
      <c r="C5" s="762"/>
      <c r="D5" s="762"/>
      <c r="E5" s="762"/>
      <c r="F5" s="762"/>
      <c r="G5" s="762"/>
      <c r="H5" s="432"/>
      <c r="I5" s="432"/>
      <c r="J5" s="432"/>
    </row>
    <row r="6" spans="1:10">
      <c r="C6" s="433"/>
      <c r="D6" s="432"/>
      <c r="E6" s="432"/>
      <c r="F6" s="432"/>
      <c r="G6" s="432"/>
      <c r="H6" s="432"/>
      <c r="I6" s="432"/>
      <c r="J6" s="432"/>
    </row>
    <row r="7" spans="1:10" s="434" customFormat="1" ht="15.6" customHeight="1">
      <c r="A7" s="763" t="s">
        <v>549</v>
      </c>
      <c r="B7" s="763"/>
      <c r="C7" s="763"/>
      <c r="D7" s="763"/>
      <c r="E7" s="763"/>
      <c r="F7" s="763"/>
      <c r="G7" s="763"/>
      <c r="H7" s="763"/>
      <c r="I7" s="763"/>
      <c r="J7" s="763"/>
    </row>
    <row r="8" spans="1:10" ht="8.1" customHeight="1">
      <c r="A8" s="764" t="s">
        <v>550</v>
      </c>
      <c r="B8" s="764"/>
      <c r="C8" s="764"/>
      <c r="D8" s="764"/>
      <c r="E8" s="764"/>
      <c r="F8" s="764"/>
      <c r="G8" s="764"/>
      <c r="H8" s="764"/>
      <c r="I8" s="764"/>
      <c r="J8" s="764"/>
    </row>
    <row r="9" spans="1:10" ht="15" customHeight="1">
      <c r="A9" s="435"/>
      <c r="C9" s="756" t="s">
        <v>551</v>
      </c>
      <c r="D9" s="756"/>
      <c r="E9" s="756"/>
      <c r="F9" s="756"/>
      <c r="G9" s="435"/>
      <c r="H9" s="435"/>
      <c r="I9" s="435"/>
      <c r="J9" s="435"/>
    </row>
    <row r="10" spans="1:10" ht="12" customHeight="1">
      <c r="A10" s="435"/>
      <c r="B10" s="436"/>
      <c r="C10" s="757" t="s">
        <v>552</v>
      </c>
      <c r="D10" s="757"/>
      <c r="E10" s="757"/>
      <c r="F10" s="757"/>
      <c r="G10" s="435"/>
      <c r="H10" s="435"/>
      <c r="I10" s="435"/>
      <c r="J10" s="435"/>
    </row>
    <row r="11" spans="1:10" ht="15" customHeight="1">
      <c r="A11" s="435"/>
      <c r="C11" s="758" t="s">
        <v>4</v>
      </c>
      <c r="D11" s="758"/>
      <c r="E11" s="758"/>
      <c r="F11" s="758"/>
      <c r="G11" s="435"/>
      <c r="H11" s="435"/>
      <c r="I11" s="435"/>
      <c r="J11" s="435"/>
    </row>
    <row r="12" spans="1:10" ht="12" customHeight="1">
      <c r="A12" s="435"/>
      <c r="B12" s="436"/>
      <c r="C12" s="759" t="s">
        <v>106</v>
      </c>
      <c r="D12" s="759"/>
      <c r="E12" s="759"/>
      <c r="F12" s="759"/>
      <c r="G12" s="435"/>
      <c r="H12" s="435"/>
      <c r="I12" s="435"/>
      <c r="J12" s="435"/>
    </row>
    <row r="13" spans="1:10" ht="14.25" customHeight="1">
      <c r="A13" s="435"/>
      <c r="B13" s="435"/>
      <c r="F13" s="435"/>
      <c r="G13" s="435"/>
      <c r="H13" s="435"/>
      <c r="I13" s="435"/>
      <c r="J13" s="435"/>
    </row>
    <row r="14" spans="1:10" ht="12" customHeight="1">
      <c r="A14" s="765" t="s">
        <v>553</v>
      </c>
      <c r="B14" s="765"/>
      <c r="C14" s="765"/>
      <c r="D14" s="765"/>
      <c r="E14" s="765"/>
      <c r="F14" s="765"/>
      <c r="G14" s="765"/>
      <c r="H14" s="438">
        <v>90</v>
      </c>
      <c r="I14" s="439">
        <v>900</v>
      </c>
      <c r="J14" s="439">
        <v>1816</v>
      </c>
    </row>
    <row r="15" spans="1:10" ht="12" customHeight="1">
      <c r="A15" s="765"/>
      <c r="B15" s="765"/>
      <c r="C15" s="765"/>
      <c r="D15" s="765"/>
      <c r="E15" s="765"/>
      <c r="F15" s="765"/>
      <c r="G15" s="765"/>
      <c r="H15" s="766" t="s">
        <v>554</v>
      </c>
      <c r="I15" s="766"/>
      <c r="J15" s="766"/>
    </row>
    <row r="16" spans="1:10" ht="12" customHeight="1">
      <c r="A16" s="765"/>
      <c r="B16" s="765"/>
      <c r="C16" s="765"/>
      <c r="D16" s="765"/>
      <c r="E16" s="765"/>
      <c r="F16" s="765"/>
      <c r="G16" s="765"/>
      <c r="I16" s="440"/>
      <c r="J16" s="440"/>
    </row>
    <row r="17" spans="1:10" ht="12" customHeight="1">
      <c r="A17" s="441"/>
      <c r="B17" s="442"/>
      <c r="C17" s="442"/>
      <c r="D17" s="442"/>
      <c r="E17" s="442"/>
      <c r="F17" s="442"/>
      <c r="G17" s="437"/>
      <c r="I17" s="440"/>
      <c r="J17" s="440"/>
    </row>
    <row r="18" spans="1:10" ht="12" customHeight="1">
      <c r="A18" s="443" t="s">
        <v>555</v>
      </c>
      <c r="B18" s="444"/>
      <c r="C18" s="445"/>
      <c r="D18" s="445"/>
      <c r="E18" s="445"/>
      <c r="F18" s="445"/>
      <c r="H18" s="446"/>
    </row>
    <row r="19" spans="1:10" ht="16.350000000000001" customHeight="1">
      <c r="A19" s="447" t="s">
        <v>556</v>
      </c>
      <c r="B19" s="448"/>
      <c r="C19" s="449"/>
      <c r="D19" s="449"/>
      <c r="E19" s="449"/>
      <c r="F19" s="449"/>
      <c r="G19" s="450"/>
      <c r="H19" s="450"/>
      <c r="I19" s="451"/>
      <c r="J19" s="452"/>
    </row>
    <row r="20" spans="1:10" ht="12" customHeight="1">
      <c r="A20" s="453" t="s">
        <v>557</v>
      </c>
      <c r="B20" s="454"/>
      <c r="C20" s="455"/>
      <c r="D20" s="455"/>
      <c r="E20" s="455"/>
      <c r="F20" s="455"/>
      <c r="G20" s="456"/>
      <c r="H20" s="456"/>
      <c r="I20" s="775" t="s">
        <v>558</v>
      </c>
      <c r="J20" s="775"/>
    </row>
    <row r="21" spans="1:10">
      <c r="A21" s="756"/>
      <c r="B21" s="756"/>
      <c r="C21" s="756"/>
      <c r="D21" s="756"/>
      <c r="E21" s="756"/>
      <c r="F21" s="756"/>
      <c r="G21" s="756"/>
      <c r="H21" s="756"/>
      <c r="I21" s="756"/>
      <c r="J21" s="756"/>
    </row>
    <row r="22" spans="1:10" ht="15.6" customHeight="1">
      <c r="A22" s="769" t="s">
        <v>559</v>
      </c>
      <c r="B22" s="770" t="s">
        <v>560</v>
      </c>
      <c r="C22" s="772" t="s">
        <v>561</v>
      </c>
      <c r="D22" s="773"/>
      <c r="E22" s="773"/>
      <c r="F22" s="773"/>
      <c r="G22" s="773"/>
      <c r="H22" s="773"/>
      <c r="I22" s="773"/>
      <c r="J22" s="774"/>
    </row>
    <row r="23" spans="1:10" ht="77.400000000000006" customHeight="1">
      <c r="A23" s="769"/>
      <c r="B23" s="771"/>
      <c r="C23" s="457" t="s">
        <v>562</v>
      </c>
      <c r="D23" s="457" t="s">
        <v>563</v>
      </c>
      <c r="E23" s="457" t="s">
        <v>564</v>
      </c>
      <c r="F23" s="457" t="s">
        <v>565</v>
      </c>
      <c r="G23" s="457" t="s">
        <v>566</v>
      </c>
      <c r="H23" s="457" t="s">
        <v>567</v>
      </c>
      <c r="I23" s="457" t="s">
        <v>568</v>
      </c>
      <c r="J23" s="457" t="s">
        <v>569</v>
      </c>
    </row>
    <row r="24" spans="1:10" s="428" customFormat="1" ht="10.35" customHeight="1">
      <c r="A24" s="457">
        <v>1</v>
      </c>
      <c r="B24" s="458">
        <v>2</v>
      </c>
      <c r="C24" s="458">
        <v>3</v>
      </c>
      <c r="D24" s="457">
        <v>4</v>
      </c>
      <c r="E24" s="457">
        <v>5</v>
      </c>
      <c r="F24" s="458">
        <v>6</v>
      </c>
      <c r="G24" s="458">
        <v>7</v>
      </c>
      <c r="H24" s="457">
        <v>8</v>
      </c>
      <c r="I24" s="458">
        <v>9</v>
      </c>
      <c r="J24" s="457">
        <v>10</v>
      </c>
    </row>
    <row r="25" spans="1:10" s="428" customFormat="1" ht="15.6" customHeight="1">
      <c r="A25" s="459" t="s">
        <v>570</v>
      </c>
      <c r="B25" s="460"/>
      <c r="C25" s="460"/>
      <c r="D25" s="460"/>
      <c r="E25" s="460" t="s">
        <v>571</v>
      </c>
      <c r="F25" s="460" t="s">
        <v>571</v>
      </c>
      <c r="G25" s="460"/>
      <c r="H25" s="460"/>
      <c r="I25" s="460"/>
      <c r="J25" s="461"/>
    </row>
    <row r="26" spans="1:10" s="428" customFormat="1" ht="15.6" customHeight="1">
      <c r="A26" s="462" t="s">
        <v>572</v>
      </c>
      <c r="B26" s="463"/>
      <c r="C26" s="463"/>
      <c r="D26" s="463"/>
      <c r="E26" s="463" t="s">
        <v>571</v>
      </c>
      <c r="F26" s="463" t="s">
        <v>571</v>
      </c>
      <c r="G26" s="463"/>
      <c r="H26" s="463"/>
      <c r="I26" s="463"/>
      <c r="J26" s="464"/>
    </row>
    <row r="27" spans="1:10" s="428" customFormat="1" ht="15.6" customHeight="1">
      <c r="A27" s="462" t="s">
        <v>573</v>
      </c>
      <c r="B27" s="478">
        <v>134</v>
      </c>
      <c r="C27" s="479">
        <v>2246699.31</v>
      </c>
      <c r="D27" s="479">
        <v>408671.83999999997</v>
      </c>
      <c r="E27" s="479" t="s">
        <v>571</v>
      </c>
      <c r="F27" s="479" t="s">
        <v>571</v>
      </c>
      <c r="G27" s="479">
        <v>151542.06</v>
      </c>
      <c r="H27" s="479">
        <v>3768.16</v>
      </c>
      <c r="I27" s="479">
        <v>629950.97</v>
      </c>
      <c r="J27" s="480">
        <f>C27+D27+G27+H27+I27</f>
        <v>3440632.34</v>
      </c>
    </row>
    <row r="28" spans="1:10" s="428" customFormat="1" ht="15.6" customHeight="1">
      <c r="A28" s="462" t="s">
        <v>574</v>
      </c>
      <c r="B28" s="478"/>
      <c r="C28" s="479"/>
      <c r="D28" s="479"/>
      <c r="E28" s="479" t="s">
        <v>571</v>
      </c>
      <c r="F28" s="479" t="s">
        <v>571</v>
      </c>
      <c r="G28" s="479"/>
      <c r="H28" s="479"/>
      <c r="I28" s="479"/>
      <c r="J28" s="480"/>
    </row>
    <row r="29" spans="1:10" s="428" customFormat="1" ht="15.6" customHeight="1">
      <c r="A29" s="462" t="s">
        <v>575</v>
      </c>
      <c r="B29" s="478"/>
      <c r="C29" s="479"/>
      <c r="D29" s="479"/>
      <c r="E29" s="479"/>
      <c r="F29" s="479"/>
      <c r="G29" s="479"/>
      <c r="H29" s="479" t="s">
        <v>571</v>
      </c>
      <c r="I29" s="479"/>
      <c r="J29" s="480"/>
    </row>
    <row r="30" spans="1:10" s="428" customFormat="1" ht="15.6" customHeight="1">
      <c r="A30" s="462" t="s">
        <v>576</v>
      </c>
      <c r="B30" s="478" t="s">
        <v>571</v>
      </c>
      <c r="C30" s="479" t="s">
        <v>571</v>
      </c>
      <c r="D30" s="479" t="s">
        <v>571</v>
      </c>
      <c r="E30" s="479" t="s">
        <v>571</v>
      </c>
      <c r="F30" s="479" t="s">
        <v>571</v>
      </c>
      <c r="G30" s="479" t="s">
        <v>571</v>
      </c>
      <c r="H30" s="479" t="s">
        <v>571</v>
      </c>
      <c r="I30" s="479" t="s">
        <v>571</v>
      </c>
      <c r="J30" s="480" t="s">
        <v>571</v>
      </c>
    </row>
    <row r="31" spans="1:10" s="428" customFormat="1" ht="15.6" customHeight="1">
      <c r="A31" s="462" t="s">
        <v>577</v>
      </c>
      <c r="B31" s="478"/>
      <c r="C31" s="479"/>
      <c r="D31" s="479" t="s">
        <v>571</v>
      </c>
      <c r="E31" s="479"/>
      <c r="F31" s="479" t="s">
        <v>571</v>
      </c>
      <c r="G31" s="479"/>
      <c r="H31" s="479" t="s">
        <v>571</v>
      </c>
      <c r="I31" s="479"/>
      <c r="J31" s="480"/>
    </row>
    <row r="32" spans="1:10" s="428" customFormat="1" ht="78" customHeight="1">
      <c r="A32" s="462" t="s">
        <v>578</v>
      </c>
      <c r="B32" s="478"/>
      <c r="C32" s="479"/>
      <c r="D32" s="479" t="s">
        <v>571</v>
      </c>
      <c r="E32" s="479"/>
      <c r="F32" s="479" t="s">
        <v>571</v>
      </c>
      <c r="G32" s="479"/>
      <c r="H32" s="479" t="s">
        <v>571</v>
      </c>
      <c r="I32" s="479"/>
      <c r="J32" s="480"/>
    </row>
    <row r="33" spans="1:10" s="428" customFormat="1" ht="27.75" customHeight="1">
      <c r="A33" s="462" t="s">
        <v>579</v>
      </c>
      <c r="B33" s="478">
        <v>300</v>
      </c>
      <c r="C33" s="479">
        <v>4567485.2300000004</v>
      </c>
      <c r="D33" s="479" t="s">
        <v>571</v>
      </c>
      <c r="E33" s="479" t="s">
        <v>571</v>
      </c>
      <c r="F33" s="479">
        <v>0</v>
      </c>
      <c r="G33" s="479">
        <v>202004.53</v>
      </c>
      <c r="H33" s="479">
        <v>1297.76</v>
      </c>
      <c r="I33" s="479">
        <v>773370.79</v>
      </c>
      <c r="J33" s="480">
        <f>C33+F33+G33+H33+I33</f>
        <v>5544158.3100000005</v>
      </c>
    </row>
    <row r="34" spans="1:10" s="428" customFormat="1" ht="15.6" customHeight="1">
      <c r="A34" s="462" t="s">
        <v>54</v>
      </c>
      <c r="B34" s="478" t="s">
        <v>571</v>
      </c>
      <c r="C34" s="479" t="s">
        <v>571</v>
      </c>
      <c r="D34" s="479" t="s">
        <v>571</v>
      </c>
      <c r="E34" s="479" t="s">
        <v>571</v>
      </c>
      <c r="F34" s="479" t="s">
        <v>571</v>
      </c>
      <c r="G34" s="479" t="s">
        <v>571</v>
      </c>
      <c r="H34" s="479" t="s">
        <v>571</v>
      </c>
      <c r="I34" s="479" t="s">
        <v>571</v>
      </c>
      <c r="J34" s="480" t="s">
        <v>571</v>
      </c>
    </row>
    <row r="35" spans="1:10" s="428" customFormat="1" ht="15.6" customHeight="1">
      <c r="A35" s="462" t="s">
        <v>580</v>
      </c>
      <c r="B35" s="478"/>
      <c r="C35" s="479"/>
      <c r="D35" s="479" t="s">
        <v>571</v>
      </c>
      <c r="E35" s="479" t="s">
        <v>571</v>
      </c>
      <c r="F35" s="479"/>
      <c r="G35" s="479"/>
      <c r="H35" s="479"/>
      <c r="I35" s="479"/>
      <c r="J35" s="480"/>
    </row>
    <row r="36" spans="1:10" s="428" customFormat="1" ht="29.1" customHeight="1">
      <c r="A36" s="462" t="s">
        <v>581</v>
      </c>
      <c r="B36" s="478"/>
      <c r="C36" s="479"/>
      <c r="D36" s="479" t="s">
        <v>571</v>
      </c>
      <c r="E36" s="479" t="s">
        <v>571</v>
      </c>
      <c r="F36" s="479" t="s">
        <v>571</v>
      </c>
      <c r="G36" s="479"/>
      <c r="H36" s="479"/>
      <c r="I36" s="479"/>
      <c r="J36" s="480"/>
    </row>
    <row r="37" spans="1:10" s="428" customFormat="1" ht="55.2">
      <c r="A37" s="462" t="s">
        <v>582</v>
      </c>
      <c r="B37" s="478"/>
      <c r="C37" s="479"/>
      <c r="D37" s="479" t="s">
        <v>571</v>
      </c>
      <c r="E37" s="479" t="s">
        <v>571</v>
      </c>
      <c r="F37" s="479"/>
      <c r="G37" s="479"/>
      <c r="H37" s="479"/>
      <c r="I37" s="479"/>
      <c r="J37" s="480"/>
    </row>
    <row r="38" spans="1:10" s="428" customFormat="1" ht="29.1" customHeight="1">
      <c r="A38" s="462" t="s">
        <v>583</v>
      </c>
      <c r="B38" s="478"/>
      <c r="C38" s="479"/>
      <c r="D38" s="479"/>
      <c r="E38" s="479" t="s">
        <v>571</v>
      </c>
      <c r="F38" s="479"/>
      <c r="G38" s="479"/>
      <c r="H38" s="479"/>
      <c r="I38" s="479"/>
      <c r="J38" s="480"/>
    </row>
    <row r="39" spans="1:10" s="428" customFormat="1" ht="15.6" customHeight="1">
      <c r="A39" s="465" t="s">
        <v>584</v>
      </c>
      <c r="B39" s="478"/>
      <c r="C39" s="479"/>
      <c r="D39" s="479" t="s">
        <v>571</v>
      </c>
      <c r="E39" s="479" t="s">
        <v>571</v>
      </c>
      <c r="F39" s="479" t="s">
        <v>571</v>
      </c>
      <c r="G39" s="479" t="s">
        <v>571</v>
      </c>
      <c r="H39" s="479" t="s">
        <v>571</v>
      </c>
      <c r="I39" s="479" t="s">
        <v>571</v>
      </c>
      <c r="J39" s="480" t="s">
        <v>571</v>
      </c>
    </row>
    <row r="40" spans="1:10" s="428" customFormat="1" ht="21.6" customHeight="1">
      <c r="A40" s="462" t="s">
        <v>585</v>
      </c>
      <c r="B40" s="478">
        <f>B27+B33</f>
        <v>434</v>
      </c>
      <c r="C40" s="479" t="s">
        <v>571</v>
      </c>
      <c r="D40" s="479" t="s">
        <v>571</v>
      </c>
      <c r="E40" s="479" t="s">
        <v>571</v>
      </c>
      <c r="F40" s="479" t="s">
        <v>571</v>
      </c>
      <c r="G40" s="479" t="s">
        <v>571</v>
      </c>
      <c r="H40" s="479" t="s">
        <v>571</v>
      </c>
      <c r="I40" s="479" t="s">
        <v>571</v>
      </c>
      <c r="J40" s="480" t="s">
        <v>571</v>
      </c>
    </row>
    <row r="41" spans="1:10" s="428" customFormat="1" ht="29.1" customHeight="1">
      <c r="A41" s="462" t="s">
        <v>586</v>
      </c>
      <c r="B41" s="478" t="s">
        <v>571</v>
      </c>
      <c r="C41" s="479">
        <f>C27+C33</f>
        <v>6814184.540000001</v>
      </c>
      <c r="D41" s="479">
        <f>D27</f>
        <v>408671.83999999997</v>
      </c>
      <c r="E41" s="479"/>
      <c r="F41" s="479"/>
      <c r="G41" s="479">
        <f>G27+G33</f>
        <v>353546.58999999997</v>
      </c>
      <c r="H41" s="479"/>
      <c r="I41" s="479">
        <f>I27+I33</f>
        <v>1403321.76</v>
      </c>
      <c r="J41" s="480">
        <f>J27+J33</f>
        <v>8984790.6500000004</v>
      </c>
    </row>
    <row r="42" spans="1:10" s="428" customFormat="1" ht="15.6" customHeight="1">
      <c r="A42" s="462" t="s">
        <v>587</v>
      </c>
      <c r="B42" s="463" t="s">
        <v>571</v>
      </c>
      <c r="C42" s="479" t="s">
        <v>571</v>
      </c>
      <c r="D42" s="479" t="s">
        <v>571</v>
      </c>
      <c r="E42" s="479" t="s">
        <v>571</v>
      </c>
      <c r="F42" s="479" t="s">
        <v>571</v>
      </c>
      <c r="G42" s="479" t="s">
        <v>571</v>
      </c>
      <c r="H42" s="479" t="s">
        <v>571</v>
      </c>
      <c r="I42" s="479" t="s">
        <v>571</v>
      </c>
      <c r="J42" s="480">
        <v>9133.7000000000007</v>
      </c>
    </row>
    <row r="43" spans="1:10" s="428" customFormat="1" ht="15.6" customHeight="1">
      <c r="A43" s="465" t="s">
        <v>588</v>
      </c>
      <c r="B43" s="463" t="s">
        <v>571</v>
      </c>
      <c r="C43" s="479"/>
      <c r="D43" s="479"/>
      <c r="E43" s="479"/>
      <c r="F43" s="479"/>
      <c r="G43" s="479"/>
      <c r="H43" s="479"/>
      <c r="I43" s="479"/>
      <c r="J43" s="480">
        <f>J41+J42</f>
        <v>8993924.3499999996</v>
      </c>
    </row>
    <row r="44" spans="1:10" s="428" customFormat="1" ht="15.6" customHeight="1">
      <c r="A44" s="466" t="s">
        <v>589</v>
      </c>
      <c r="B44" s="467"/>
      <c r="C44" s="467" t="s">
        <v>571</v>
      </c>
      <c r="D44" s="467" t="s">
        <v>571</v>
      </c>
      <c r="E44" s="467" t="s">
        <v>571</v>
      </c>
      <c r="F44" s="467" t="s">
        <v>571</v>
      </c>
      <c r="G44" s="467" t="s">
        <v>571</v>
      </c>
      <c r="H44" s="467" t="s">
        <v>571</v>
      </c>
      <c r="I44" s="467" t="s">
        <v>571</v>
      </c>
      <c r="J44" s="468" t="s">
        <v>571</v>
      </c>
    </row>
    <row r="45" spans="1:10" s="428" customFormat="1" ht="14.25" customHeight="1"/>
    <row r="46" spans="1:10" s="428" customFormat="1" ht="14.25" customHeight="1">
      <c r="A46" s="428" t="s">
        <v>590</v>
      </c>
    </row>
    <row r="47" spans="1:10" s="428" customFormat="1" ht="40.35" customHeight="1">
      <c r="A47" s="767" t="s">
        <v>591</v>
      </c>
      <c r="B47" s="767"/>
      <c r="C47" s="767"/>
      <c r="D47" s="767"/>
      <c r="E47" s="767"/>
      <c r="F47" s="767"/>
      <c r="G47" s="767"/>
      <c r="H47" s="767"/>
      <c r="I47" s="767"/>
      <c r="J47" s="767"/>
    </row>
    <row r="48" spans="1:10" s="428" customFormat="1" ht="15.6" customHeight="1">
      <c r="A48" s="767" t="s">
        <v>592</v>
      </c>
      <c r="B48" s="768"/>
      <c r="C48" s="768"/>
      <c r="D48" s="768"/>
      <c r="E48" s="768"/>
      <c r="F48" s="768"/>
      <c r="G48" s="768"/>
      <c r="H48" s="768"/>
      <c r="I48" s="768"/>
      <c r="J48" s="768"/>
    </row>
    <row r="49" spans="1:10" s="428" customFormat="1" ht="15.6" customHeight="1">
      <c r="A49" s="767" t="s">
        <v>593</v>
      </c>
      <c r="B49" s="768"/>
      <c r="C49" s="768"/>
      <c r="D49" s="768"/>
      <c r="E49" s="768"/>
      <c r="F49" s="768"/>
      <c r="G49" s="768"/>
      <c r="H49" s="768"/>
      <c r="I49" s="768"/>
      <c r="J49" s="768"/>
    </row>
    <row r="50" spans="1:10" s="428" customFormat="1" ht="15.6" customHeight="1">
      <c r="A50" s="767" t="s">
        <v>594</v>
      </c>
      <c r="B50" s="768"/>
      <c r="C50" s="768"/>
      <c r="D50" s="768"/>
      <c r="E50" s="768"/>
      <c r="F50" s="768"/>
      <c r="G50" s="768"/>
      <c r="H50" s="768"/>
      <c r="I50" s="768"/>
      <c r="J50" s="768"/>
    </row>
    <row r="51" spans="1:10" s="428" customFormat="1" ht="15.6" customHeight="1">
      <c r="A51" s="767" t="s">
        <v>595</v>
      </c>
      <c r="B51" s="767"/>
      <c r="C51" s="767"/>
      <c r="D51" s="767"/>
      <c r="E51" s="767"/>
      <c r="F51" s="767"/>
      <c r="G51" s="767"/>
      <c r="H51" s="767"/>
      <c r="I51" s="767"/>
      <c r="J51" s="767"/>
    </row>
    <row r="52" spans="1:10" s="428" customFormat="1" ht="15.6" customHeight="1">
      <c r="A52" s="767" t="s">
        <v>596</v>
      </c>
      <c r="B52" s="768"/>
      <c r="C52" s="768"/>
      <c r="D52" s="768"/>
      <c r="E52" s="768"/>
      <c r="F52" s="768"/>
      <c r="G52" s="768"/>
      <c r="H52" s="768"/>
      <c r="I52" s="768"/>
      <c r="J52" s="768"/>
    </row>
    <row r="53" spans="1:10" s="428" customFormat="1" ht="31.35" customHeight="1">
      <c r="A53" s="767" t="s">
        <v>597</v>
      </c>
      <c r="B53" s="768"/>
      <c r="C53" s="768"/>
      <c r="D53" s="768"/>
      <c r="E53" s="768"/>
      <c r="F53" s="768"/>
      <c r="G53" s="768"/>
      <c r="H53" s="768"/>
      <c r="I53" s="768"/>
      <c r="J53" s="768"/>
    </row>
    <row r="54" spans="1:10" s="428" customFormat="1" ht="18" customHeight="1">
      <c r="A54" s="767" t="s">
        <v>598</v>
      </c>
      <c r="B54" s="768"/>
      <c r="C54" s="768"/>
      <c r="D54" s="768"/>
      <c r="E54" s="768"/>
      <c r="F54" s="768"/>
      <c r="G54" s="768"/>
      <c r="H54" s="768"/>
      <c r="I54" s="768"/>
      <c r="J54" s="768"/>
    </row>
    <row r="55" spans="1:10" s="428" customFormat="1" ht="15.6" customHeight="1">
      <c r="A55" s="767" t="s">
        <v>599</v>
      </c>
      <c r="B55" s="768"/>
      <c r="C55" s="768"/>
      <c r="D55" s="768"/>
      <c r="E55" s="768"/>
      <c r="F55" s="768"/>
      <c r="G55" s="768"/>
      <c r="H55" s="768"/>
      <c r="I55" s="768"/>
      <c r="J55" s="768"/>
    </row>
    <row r="56" spans="1:10" ht="15.6" customHeight="1">
      <c r="A56" s="778"/>
      <c r="B56" s="778"/>
      <c r="C56" s="778"/>
      <c r="D56" s="778"/>
      <c r="E56" s="778"/>
      <c r="F56" s="778"/>
      <c r="G56" s="778"/>
      <c r="H56" s="778"/>
      <c r="I56" s="778"/>
      <c r="J56" s="778"/>
    </row>
    <row r="57" spans="1:10" ht="27.75" customHeight="1">
      <c r="A57" s="779" t="s">
        <v>94</v>
      </c>
      <c r="B57" s="779"/>
      <c r="C57" s="469"/>
      <c r="D57" s="470"/>
      <c r="E57" s="776" t="s">
        <v>95</v>
      </c>
      <c r="F57" s="776"/>
      <c r="G57" s="776"/>
      <c r="H57" s="776"/>
      <c r="I57" s="776"/>
      <c r="J57" s="776"/>
    </row>
    <row r="58" spans="1:10">
      <c r="A58" s="471"/>
      <c r="B58" s="472"/>
      <c r="C58" s="473" t="s">
        <v>96</v>
      </c>
      <c r="D58" s="472"/>
      <c r="E58" s="777" t="s">
        <v>544</v>
      </c>
      <c r="F58" s="777"/>
      <c r="G58" s="777"/>
      <c r="H58" s="777"/>
      <c r="I58" s="777"/>
      <c r="J58" s="777"/>
    </row>
    <row r="59" spans="1:10">
      <c r="A59" s="780"/>
      <c r="B59" s="780"/>
      <c r="C59" s="472"/>
      <c r="D59" s="472"/>
      <c r="E59" s="472"/>
      <c r="F59" s="472"/>
      <c r="G59" s="472"/>
      <c r="H59" s="472"/>
      <c r="I59" s="472"/>
      <c r="J59" s="472"/>
    </row>
    <row r="60" spans="1:10" ht="14.4">
      <c r="A60" s="474" t="s">
        <v>98</v>
      </c>
      <c r="B60" s="475"/>
      <c r="C60" s="476"/>
      <c r="D60" s="477"/>
      <c r="E60" s="776" t="s">
        <v>99</v>
      </c>
      <c r="F60" s="776"/>
      <c r="G60" s="776"/>
      <c r="H60" s="776"/>
      <c r="I60" s="776"/>
      <c r="J60" s="776"/>
    </row>
    <row r="61" spans="1:10">
      <c r="A61" s="471"/>
      <c r="B61" s="472"/>
      <c r="C61" s="473" t="s">
        <v>96</v>
      </c>
      <c r="D61" s="472"/>
      <c r="E61" s="777" t="s">
        <v>544</v>
      </c>
      <c r="F61" s="777"/>
      <c r="G61" s="777"/>
      <c r="H61" s="777"/>
      <c r="I61" s="777"/>
      <c r="J61" s="777"/>
    </row>
  </sheetData>
  <mergeCells count="32">
    <mergeCell ref="E60:J60"/>
    <mergeCell ref="E61:J61"/>
    <mergeCell ref="A55:J55"/>
    <mergeCell ref="A56:J56"/>
    <mergeCell ref="A57:B57"/>
    <mergeCell ref="E57:J57"/>
    <mergeCell ref="E58:J58"/>
    <mergeCell ref="A59:B59"/>
    <mergeCell ref="A14:G16"/>
    <mergeCell ref="H15:J15"/>
    <mergeCell ref="A54:J54"/>
    <mergeCell ref="A21:J21"/>
    <mergeCell ref="A22:A23"/>
    <mergeCell ref="B22:B23"/>
    <mergeCell ref="C22:J22"/>
    <mergeCell ref="A47:J47"/>
    <mergeCell ref="A48:J48"/>
    <mergeCell ref="A49:J49"/>
    <mergeCell ref="I20:J20"/>
    <mergeCell ref="A50:J50"/>
    <mergeCell ref="A51:J51"/>
    <mergeCell ref="A52:J52"/>
    <mergeCell ref="A53:J53"/>
    <mergeCell ref="C9:F9"/>
    <mergeCell ref="C10:F10"/>
    <mergeCell ref="C11:F11"/>
    <mergeCell ref="C12:F12"/>
    <mergeCell ref="G1:J1"/>
    <mergeCell ref="A4:J4"/>
    <mergeCell ref="B5:G5"/>
    <mergeCell ref="A7:J7"/>
    <mergeCell ref="A8:J8"/>
  </mergeCells>
  <pageMargins left="0.70866141732283472" right="0.70866141732283472" top="0.74803149606299213" bottom="0.74803149606299213" header="0.31496062992125984" footer="0.31496062992125984"/>
  <pageSetup paperSize="9" scale="55" firstPageNumber="21" fitToHeight="0"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9</vt:i4>
      </vt:variant>
    </vt:vector>
  </HeadingPairs>
  <TitlesOfParts>
    <vt:vector size="19" baseType="lpstr">
      <vt:lpstr>Titulinis</vt:lpstr>
      <vt:lpstr>Turinys</vt:lpstr>
      <vt:lpstr> Forma Nr. 1-PSDF</vt:lpstr>
      <vt:lpstr>Forma Nr. 1-PSDF-P</vt:lpstr>
      <vt:lpstr>Forma 1-PSDF-I </vt:lpstr>
      <vt:lpstr>Forma 1-PSDF-I-01</vt:lpstr>
      <vt:lpstr>Forma 1-PSDF-R </vt:lpstr>
      <vt:lpstr>Forma Nr. 2</vt:lpstr>
      <vt:lpstr>Forma Nr. BV-2</vt:lpstr>
      <vt:lpstr>DU pažyma</vt:lpstr>
      <vt:lpstr>' Forma Nr. 1-PSDF'!Print_Area</vt:lpstr>
      <vt:lpstr>'Forma 1-PSDF-I '!Print_Area</vt:lpstr>
      <vt:lpstr>'Forma 1-PSDF-I-01'!Print_Area</vt:lpstr>
      <vt:lpstr>'Forma 1-PSDF-R '!Print_Area</vt:lpstr>
      <vt:lpstr>Titulinis!Print_Area</vt:lpstr>
      <vt:lpstr>Turinys!Print_Area</vt:lpstr>
      <vt:lpstr>'Forma 1-PSDF-I-01'!Print_Titles</vt:lpstr>
      <vt:lpstr>'Forma 1-PSDF-R '!Print_Titles</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Visvaldas Vilkas</cp:lastModifiedBy>
  <cp:revision/>
  <cp:lastPrinted>2025-09-12T09:23:53Z</cp:lastPrinted>
  <dcterms:created xsi:type="dcterms:W3CDTF">2015-06-05T18:19:34Z</dcterms:created>
  <dcterms:modified xsi:type="dcterms:W3CDTF">2025-09-17T18:56:56Z</dcterms:modified>
  <cp:category/>
  <cp:contentStatus/>
</cp:coreProperties>
</file>