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X:\!Interneto svetaine\Sutarciu skyrius\2025\PREVENCINĖS\2025-07-23\"/>
    </mc:Choice>
  </mc:AlternateContent>
  <xr:revisionPtr revIDLastSave="0" documentId="13_ncr:1_{1C375D4F-5C39-4F57-BE83-B6C091D92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askaita" sheetId="7" r:id="rId1"/>
  </sheets>
  <definedNames>
    <definedName name="_xlnm._FilterDatabase" localSheetId="0" hidden="1">Ataskaita!$A$21:$Y$99</definedName>
    <definedName name="_Hlk81406292" localSheetId="0">Ataskaita!#REF!</definedName>
    <definedName name="nac5a3062ba3c479b9f9213bd40d86201" localSheetId="0">Ataskaita!$O$8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7" l="1"/>
  <c r="O31" i="7"/>
  <c r="M31" i="7"/>
  <c r="L31" i="7"/>
  <c r="J31" i="7"/>
  <c r="I31" i="7"/>
  <c r="G31" i="7"/>
  <c r="F31" i="7"/>
  <c r="P25" i="7"/>
  <c r="O25" i="7"/>
  <c r="M25" i="7"/>
  <c r="L25" i="7"/>
  <c r="J25" i="7"/>
  <c r="I25" i="7"/>
  <c r="P71" i="7"/>
  <c r="O71" i="7"/>
  <c r="M71" i="7"/>
  <c r="L71" i="7"/>
  <c r="J71" i="7"/>
  <c r="I71" i="7"/>
  <c r="G71" i="7"/>
  <c r="F71" i="7"/>
  <c r="R21" i="7" l="1"/>
  <c r="S21" i="7"/>
  <c r="E99" i="7"/>
  <c r="E97" i="7"/>
  <c r="E93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78" i="7"/>
  <c r="E69" i="7"/>
  <c r="E70" i="7"/>
  <c r="E71" i="7"/>
  <c r="E72" i="7"/>
  <c r="E73" i="7"/>
  <c r="E74" i="7"/>
  <c r="E75" i="7"/>
  <c r="E76" i="7"/>
  <c r="E68" i="7"/>
  <c r="E66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43" i="7"/>
  <c r="E41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22" i="7"/>
  <c r="D21" i="7"/>
  <c r="E21" i="7" l="1"/>
  <c r="Q99" i="7"/>
  <c r="Q97" i="7"/>
  <c r="Q93" i="7"/>
  <c r="Q83" i="7"/>
  <c r="Q84" i="7"/>
  <c r="Q85" i="7"/>
  <c r="Q86" i="7"/>
  <c r="Q87" i="7"/>
  <c r="Q88" i="7"/>
  <c r="Q89" i="7"/>
  <c r="Q90" i="7"/>
  <c r="Q91" i="7"/>
  <c r="Q79" i="7"/>
  <c r="Q80" i="7"/>
  <c r="Q81" i="7"/>
  <c r="Q82" i="7"/>
  <c r="Q78" i="7"/>
  <c r="Q69" i="7"/>
  <c r="Q70" i="7"/>
  <c r="Q72" i="7"/>
  <c r="Q73" i="7"/>
  <c r="Q74" i="7"/>
  <c r="Q76" i="7"/>
  <c r="Q68" i="7"/>
  <c r="Q66" i="7"/>
  <c r="Q44" i="7"/>
  <c r="Q45" i="7"/>
  <c r="Q46" i="7"/>
  <c r="Q47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43" i="7"/>
  <c r="Q41" i="7"/>
  <c r="Q23" i="7"/>
  <c r="Q24" i="7"/>
  <c r="Q26" i="7"/>
  <c r="Q27" i="7"/>
  <c r="Q28" i="7"/>
  <c r="Q29" i="7"/>
  <c r="Q30" i="7"/>
  <c r="Q32" i="7"/>
  <c r="Q33" i="7"/>
  <c r="Q34" i="7"/>
  <c r="Q36" i="7"/>
  <c r="Q22" i="7"/>
  <c r="N97" i="7"/>
  <c r="N81" i="7"/>
  <c r="N83" i="7"/>
  <c r="N85" i="7"/>
  <c r="N89" i="7"/>
  <c r="N91" i="7"/>
  <c r="N69" i="7"/>
  <c r="N73" i="7"/>
  <c r="N75" i="7"/>
  <c r="N68" i="7"/>
  <c r="N46" i="7"/>
  <c r="N48" i="7"/>
  <c r="N50" i="7"/>
  <c r="N54" i="7"/>
  <c r="N56" i="7"/>
  <c r="N58" i="7"/>
  <c r="N64" i="7"/>
  <c r="N41" i="7"/>
  <c r="N26" i="7"/>
  <c r="N28" i="7"/>
  <c r="N30" i="7"/>
  <c r="N34" i="7"/>
  <c r="N36" i="7"/>
  <c r="K79" i="7"/>
  <c r="K81" i="7"/>
  <c r="K83" i="7"/>
  <c r="K87" i="7"/>
  <c r="K89" i="7"/>
  <c r="K91" i="7"/>
  <c r="K73" i="7"/>
  <c r="K75" i="7"/>
  <c r="K51" i="7"/>
  <c r="K59" i="7"/>
  <c r="K61" i="7"/>
  <c r="K63" i="7"/>
  <c r="K46" i="7"/>
  <c r="K48" i="7"/>
  <c r="K50" i="7"/>
  <c r="K24" i="7"/>
  <c r="K26" i="7"/>
  <c r="K28" i="7"/>
  <c r="K32" i="7"/>
  <c r="K34" i="7"/>
  <c r="K36" i="7"/>
  <c r="H87" i="7"/>
  <c r="H89" i="7"/>
  <c r="H82" i="7"/>
  <c r="H84" i="7"/>
  <c r="H56" i="7"/>
  <c r="H58" i="7"/>
  <c r="H64" i="7"/>
  <c r="H45" i="7"/>
  <c r="H51" i="7"/>
  <c r="H29" i="7"/>
  <c r="N99" i="7"/>
  <c r="K97" i="7"/>
  <c r="N93" i="7"/>
  <c r="N79" i="7"/>
  <c r="N80" i="7"/>
  <c r="H81" i="7"/>
  <c r="K82" i="7"/>
  <c r="H83" i="7"/>
  <c r="N84" i="7"/>
  <c r="H85" i="7"/>
  <c r="N86" i="7"/>
  <c r="N87" i="7"/>
  <c r="H88" i="7"/>
  <c r="K90" i="7"/>
  <c r="H91" i="7"/>
  <c r="N78" i="7"/>
  <c r="K69" i="7"/>
  <c r="N70" i="7"/>
  <c r="N72" i="7"/>
  <c r="H73" i="7"/>
  <c r="K74" i="7"/>
  <c r="H75" i="7"/>
  <c r="N76" i="7"/>
  <c r="K68" i="7"/>
  <c r="N66" i="7"/>
  <c r="N59" i="7"/>
  <c r="N60" i="7"/>
  <c r="N61" i="7"/>
  <c r="K62" i="7"/>
  <c r="N63" i="7"/>
  <c r="K64" i="7"/>
  <c r="H44" i="7"/>
  <c r="N45" i="7"/>
  <c r="H46" i="7"/>
  <c r="H47" i="7"/>
  <c r="H48" i="7"/>
  <c r="N49" i="7"/>
  <c r="H50" i="7"/>
  <c r="N51" i="7"/>
  <c r="H52" i="7"/>
  <c r="H53" i="7"/>
  <c r="K54" i="7"/>
  <c r="K55" i="7"/>
  <c r="K56" i="7"/>
  <c r="N57" i="7"/>
  <c r="K58" i="7"/>
  <c r="N43" i="7"/>
  <c r="K41" i="7"/>
  <c r="H23" i="7"/>
  <c r="H24" i="7"/>
  <c r="H25" i="7"/>
  <c r="H26" i="7"/>
  <c r="K27" i="7"/>
  <c r="H28" i="7"/>
  <c r="N29" i="7"/>
  <c r="H30" i="7"/>
  <c r="H32" i="7"/>
  <c r="H33" i="7"/>
  <c r="H34" i="7"/>
  <c r="H35" i="7"/>
  <c r="H36" i="7"/>
  <c r="N22" i="7"/>
  <c r="Q71" i="7"/>
  <c r="N71" i="7"/>
  <c r="K71" i="7"/>
  <c r="H71" i="7"/>
  <c r="H72" i="7" l="1"/>
  <c r="K53" i="7"/>
  <c r="H63" i="7"/>
  <c r="H55" i="7"/>
  <c r="H86" i="7"/>
  <c r="K33" i="7"/>
  <c r="K47" i="7"/>
  <c r="K60" i="7"/>
  <c r="K52" i="7"/>
  <c r="K72" i="7"/>
  <c r="K88" i="7"/>
  <c r="K80" i="7"/>
  <c r="N27" i="7"/>
  <c r="N55" i="7"/>
  <c r="N47" i="7"/>
  <c r="N74" i="7"/>
  <c r="N90" i="7"/>
  <c r="N82" i="7"/>
  <c r="H49" i="7"/>
  <c r="N62" i="7"/>
  <c r="H62" i="7"/>
  <c r="H80" i="7"/>
  <c r="H41" i="7"/>
  <c r="H61" i="7"/>
  <c r="H68" i="7"/>
  <c r="H69" i="7"/>
  <c r="H79" i="7"/>
  <c r="H97" i="7"/>
  <c r="K23" i="7"/>
  <c r="K45" i="7"/>
  <c r="K66" i="7"/>
  <c r="K70" i="7"/>
  <c r="K86" i="7"/>
  <c r="K93" i="7"/>
  <c r="N33" i="7"/>
  <c r="N53" i="7"/>
  <c r="N88" i="7"/>
  <c r="H66" i="7"/>
  <c r="H43" i="7"/>
  <c r="H60" i="7"/>
  <c r="H76" i="7"/>
  <c r="H78" i="7"/>
  <c r="H99" i="7"/>
  <c r="K30" i="7"/>
  <c r="K44" i="7"/>
  <c r="K57" i="7"/>
  <c r="K85" i="7"/>
  <c r="N32" i="7"/>
  <c r="N24" i="7"/>
  <c r="N52" i="7"/>
  <c r="N44" i="7"/>
  <c r="H27" i="7"/>
  <c r="H70" i="7"/>
  <c r="H93" i="7"/>
  <c r="H54" i="7"/>
  <c r="H59" i="7"/>
  <c r="H90" i="7"/>
  <c r="K22" i="7"/>
  <c r="K29" i="7"/>
  <c r="K43" i="7"/>
  <c r="K76" i="7"/>
  <c r="K78" i="7"/>
  <c r="K84" i="7"/>
  <c r="K99" i="7"/>
  <c r="N23" i="7"/>
  <c r="H74" i="7"/>
  <c r="H57" i="7"/>
  <c r="K49" i="7"/>
  <c r="N31" i="7"/>
  <c r="K31" i="7"/>
  <c r="H31" i="7"/>
  <c r="N25" i="7"/>
  <c r="K25" i="7"/>
  <c r="Q25" i="7" l="1"/>
  <c r="Q31" i="7"/>
  <c r="G21" i="7" l="1"/>
  <c r="P21" i="7"/>
  <c r="M21" i="7"/>
  <c r="N35" i="7"/>
  <c r="K35" i="7"/>
  <c r="F21" i="7"/>
  <c r="Q35" i="7" l="1"/>
  <c r="J21" i="7"/>
  <c r="O21" i="7" l="1"/>
  <c r="L21" i="7"/>
  <c r="T21" i="7" s="1"/>
  <c r="I21" i="7"/>
  <c r="Q21" i="7" l="1"/>
  <c r="H21" i="7" l="1"/>
  <c r="N21" i="7"/>
  <c r="H22" i="7" l="1"/>
  <c r="K21" i="7" l="1"/>
</calcChain>
</file>

<file path=xl/sharedStrings.xml><?xml version="1.0" encoding="utf-8"?>
<sst xmlns="http://schemas.openxmlformats.org/spreadsheetml/2006/main" count="489" uniqueCount="122">
  <si>
    <t>Šiauliai</t>
  </si>
  <si>
    <t>Eil. Nr.</t>
  </si>
  <si>
    <t>ASPĮ pavadinimas</t>
  </si>
  <si>
    <t>Planuojama patikrinti per ataskaitinį laikotarpį**</t>
  </si>
  <si>
    <t>Eur</t>
  </si>
  <si>
    <t>vnt.</t>
  </si>
  <si>
    <t>VšĮ Šiaulių centro poliklinika</t>
  </si>
  <si>
    <t>x</t>
  </si>
  <si>
    <t>VšĮ Dainų PSPC</t>
  </si>
  <si>
    <t>VšĮ Joniškio PSPC</t>
  </si>
  <si>
    <t>VšĮ Baisogalos PSPC</t>
  </si>
  <si>
    <t>VšĮ Šeduvos PSPC</t>
  </si>
  <si>
    <t>VšĮ Kelmės rajono PSPC</t>
  </si>
  <si>
    <t>VšĮ Šaukėnų ambulatorija</t>
  </si>
  <si>
    <t>VšĮ Tytuvėnų PSPC</t>
  </si>
  <si>
    <t>VšĮ Kelmės rajono BPG centras</t>
  </si>
  <si>
    <t>VšĮ Papilės ambulatorija</t>
  </si>
  <si>
    <t>VšĮ Kruopių ambulatorija</t>
  </si>
  <si>
    <t>VšĮ Tilžės g. bendrosios praktikos gydytojo kabinetas</t>
  </si>
  <si>
    <t>UAB "Senojo bokšto" klinika</t>
  </si>
  <si>
    <t>UAB "Pirmoji viltis"</t>
  </si>
  <si>
    <t>IĮ J.Jankauskienės šeimos gydytojų centras</t>
  </si>
  <si>
    <t>UAB "Gegužių sveikatos centras"</t>
  </si>
  <si>
    <t>UAB "Lyros šeimos centras"</t>
  </si>
  <si>
    <t xml:space="preserve">UAB ,,Antano Lizdenio sveikatos centras“ </t>
  </si>
  <si>
    <t>UAB "Tavo sveikatos namai"</t>
  </si>
  <si>
    <t>UAB „Medicinos namai šeimai“</t>
  </si>
  <si>
    <t>UAB „Medicus LT“</t>
  </si>
  <si>
    <t>UAB "Vita sana"</t>
  </si>
  <si>
    <t>VšĮ Mažeikių PSPC</t>
  </si>
  <si>
    <t>VšĮ Sedos PSPC</t>
  </si>
  <si>
    <t>VšĮ Rietavo PSPC</t>
  </si>
  <si>
    <t>VšĮ Mažeikių senamiesčio PSPC</t>
  </si>
  <si>
    <t>UAB Tirkšlių sveikatos namai</t>
  </si>
  <si>
    <t>UAB Dr. A. Biržiškos sveikatos centras</t>
  </si>
  <si>
    <t>L. M. Šilgalienės įmonė „Sveikata“</t>
  </si>
  <si>
    <t>I. Miškinienės individuali įmonė</t>
  </si>
  <si>
    <t>UAB Šeimos sveikatos centras</t>
  </si>
  <si>
    <t>UAB "Klinikas Pulsas"</t>
  </si>
  <si>
    <t>UAB „Rietavo šeimos daktaras“</t>
  </si>
  <si>
    <t>A. Klišonio komercinė firma „Inesa“</t>
  </si>
  <si>
    <t>UAB „Plungės sveikatos centras“</t>
  </si>
  <si>
    <t>UAB Telšių šeimos klinika</t>
  </si>
  <si>
    <t>UAB Telšių šeimos sveikatos centras</t>
  </si>
  <si>
    <t>UAB „Kristivita“</t>
  </si>
  <si>
    <t>UAB Akmenės sveikatos centras</t>
  </si>
  <si>
    <t>VšĮ Radviliškio ligoninė</t>
  </si>
  <si>
    <t>VšĮ Kelmės ligoninė</t>
  </si>
  <si>
    <t>VšĮ Respublikinė Šiaulių ligoninė</t>
  </si>
  <si>
    <t xml:space="preserve">VšĮ Radviliškio rajono PSPC </t>
  </si>
  <si>
    <t>VšĮ Joniškio ligoninė</t>
  </si>
  <si>
    <t xml:space="preserve">UAB Affidea Lietuva </t>
  </si>
  <si>
    <t>386</t>
  </si>
  <si>
    <t xml:space="preserve">UAB "Užvenčio šeimos sveikatos centras" </t>
  </si>
  <si>
    <t>UAB Jūsų klinika</t>
  </si>
  <si>
    <t>ŠIRDIES IR KRAUJAGYSLIŲ LIGŲ PREVENCIJOS IR ANKSTYVOSIOS DIAGNOSTIKOS PROGRAMOS VYKDYMO ATASKAITA</t>
  </si>
  <si>
    <t>Asmens sveikatos priežiūros įstaigos (toliau – ASPĮ) identifikacinis numeris</t>
  </si>
  <si>
    <t>Pirminė širdies ir kraujagyslių ligų (toliau – ŠKL) tikimybės įvertinimo ir prevencijos paslauga</t>
  </si>
  <si>
    <t xml:space="preserve"> Pirmas apsilankymas – nustatyta didelė ŠKL rizika</t>
  </si>
  <si>
    <t xml:space="preserve"> Pirmas apsilankymas – nustatyta labai didelė ŠKL rizika</t>
  </si>
  <si>
    <t xml:space="preserve">Antras apsilankymas po 6 mėn. – nustatyta didelė / labai didelė ŠKL rizika </t>
  </si>
  <si>
    <t>kodas 4257</t>
  </si>
  <si>
    <t>kodas 4258</t>
  </si>
  <si>
    <t>kodas 4259</t>
  </si>
  <si>
    <t>kodas 4260</t>
  </si>
  <si>
    <t>Iš viso</t>
  </si>
  <si>
    <t>** Prie ASPĮ prirašytų asmenų (40–60 m. imtinai) skaičius. Jeigu skaičiuojama, kiek asmenų planuojama patikrinti per ketvirtį, skaičių dar dalijame iš 2.</t>
  </si>
  <si>
    <t>UAB InMedica/Vytauto g. Šiauliai</t>
  </si>
  <si>
    <t>UAB InMedica/Livonijos g.  Joniškis</t>
  </si>
  <si>
    <t>UAB InMedica/Miesto a. Žagarė</t>
  </si>
  <si>
    <t>Lietuvos kalėjimų tarnyba</t>
  </si>
  <si>
    <t>VšĮ Pakruojo sveikatos centras</t>
  </si>
  <si>
    <t>VšĮ Plungės ligoninė</t>
  </si>
  <si>
    <t xml:space="preserve"> Pirmas apsilankymas – nustatyta maža ar vidutinė ŠKL rizika</t>
  </si>
  <si>
    <t>UAB InMedica/Sevastopolio g. Šiauliai</t>
  </si>
  <si>
    <t>UAB InMedica/Naftininkų g. Mažeikiai</t>
  </si>
  <si>
    <t>UAB „Rezus.lt“/Gumbinės g., Šiauliai</t>
  </si>
  <si>
    <t>UAB InMedica/Varpo g. Šiauliai</t>
  </si>
  <si>
    <t>UAB InMedica/Plungės g. Telšiai</t>
  </si>
  <si>
    <t>UAB Sg konsultacinė klinika/Telšių g., Plungė</t>
  </si>
  <si>
    <t>UAB Sg konsultacinė klinika/S. Daukanto g., Klaipėda</t>
  </si>
  <si>
    <t>UAB "ABC diagnostika"/Vytauto g., Šiauliai</t>
  </si>
  <si>
    <t>UAB InMedica/Žalioji g. Radviliškis</t>
  </si>
  <si>
    <t>UAB InMedica/Gardino g. Šiauliai</t>
  </si>
  <si>
    <t xml:space="preserve">UAB "ABC diagnostika"/Žemaitijos g., Mažeikiai </t>
  </si>
  <si>
    <t>UAB "Jūsų medicinos namai"/Birutės g. Kelmė</t>
  </si>
  <si>
    <t>UAB "Jūsų medicinos namai"/
J. Basanavičiaus g. 8-12, Kuršėnai</t>
  </si>
  <si>
    <t>UAB "Jūsų medicinos namai"/
J. Basanavičiaus g. 8-3, Kuršėnai</t>
  </si>
  <si>
    <t>VšĮ Telšių rajono PSPC</t>
  </si>
  <si>
    <t>153; 285; 4485</t>
  </si>
  <si>
    <t xml:space="preserve"> Forma patvirtinta  </t>
  </si>
  <si>
    <t xml:space="preserve"> Valstybinės ligonių kasos prie </t>
  </si>
  <si>
    <t xml:space="preserve"> Sveikatos apsaugos ministerijos direktoriaus </t>
  </si>
  <si>
    <t xml:space="preserve"> 2006 m. kovo 29 d. įsakymu Nr. 1K-43 </t>
  </si>
  <si>
    <t xml:space="preserve"> (Valstybinės ligonių kasos prie  </t>
  </si>
  <si>
    <t xml:space="preserve">  Sveikatos apsaugos ministerijos direktoriaus  </t>
  </si>
  <si>
    <t xml:space="preserve"> 2024 m. kovo 20  d. įsakymo Nr. 1K- 95 redakcija) </t>
  </si>
  <si>
    <t>Įvykdyta proc. (18/12x100)</t>
  </si>
  <si>
    <t>Įvykdyta proc. (6/5x100)</t>
  </si>
  <si>
    <t>Įvykdyta proc. (9/5x100)</t>
  </si>
  <si>
    <t>Įvykdyta proc. (12/5x100)</t>
  </si>
  <si>
    <t>Įvykdyta proc. (15/(9+12)x100)</t>
  </si>
  <si>
    <t xml:space="preserve">UAB "Mažeikių MCT"/Laisvės g., Mažeikiai </t>
  </si>
  <si>
    <t>Išsami ŠKL tikimybės įvertinimo ir 
prevencijos paslauga</t>
  </si>
  <si>
    <t>* ASPĮ 2 kartus per metus, t. y. sausio 1 d. ir liepos 1 d., sudaro (atnaujina) 40–60 m. (imtinai) pacientų, kurie bus kviečiami pasitikrinti pagal Širdies ir kraujagyslių ligų prevencijos ir ankstyvosios diagnostikos programą, sąrašą.</t>
  </si>
  <si>
    <t xml:space="preserve">UAB "Salvavita" </t>
  </si>
  <si>
    <t xml:space="preserve">UAB Diagnostikos laboratorija </t>
  </si>
  <si>
    <t>VšĮ "Olm Clinic"</t>
  </si>
  <si>
    <t>kodas  4255 (4256)</t>
  </si>
  <si>
    <t>K. Preibio gamybinė įmonė/ Plungės g., Rietavas</t>
  </si>
  <si>
    <t>K. Preibio gamybinė įmonė/ Vytauto g., Plungė</t>
  </si>
  <si>
    <t>Prie ASPĮ prirašytų (40–60 m. imtinai) asmenų skaičius* (sausio 1 d. duomenimis)</t>
  </si>
  <si>
    <t>UAB "Medikvita"</t>
  </si>
  <si>
    <t>VšĮ N. Akmenės ligoninė-sveikatos centras</t>
  </si>
  <si>
    <t>VšĮ Šiaulių rajono savivaldybės sveikatos centras</t>
  </si>
  <si>
    <t>117;385;
28954</t>
  </si>
  <si>
    <t>7814;28130</t>
  </si>
  <si>
    <t>127;583</t>
  </si>
  <si>
    <t xml:space="preserve"> 2025 m. I pusm.</t>
  </si>
  <si>
    <t>UAB "Joniškio medicinos namai" (iki 2025-06-29 UAB „V. Neverauskienės vaistinė")</t>
  </si>
  <si>
    <t>VALSTYBINĖ LIGONIŲ KASA PRIE SVEIKATOS APSAUGOS MINISTERIJOS</t>
  </si>
  <si>
    <t>Paslaugų kompensavimo skyriui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</si>
</sst>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L_t_-;\-* #,##0.00\ _L_t_-;_-* &quot;-&quot;??\ _L_t_-;_-@_-"/>
    <numFmt numFmtId="165" formatCode="_-* #,##0.00\ &quot;Lt&quot;_-;\-* #,##0.00\ &quot;Lt&quot;_-;_-* &quot;-&quot;??\ &quot;Lt&quot;_-;_-@_-"/>
    <numFmt numFmtId="166" formatCode="_-* #,##0.00\ _L_t_-;\-* #,##0.00\ _L_t_-;_-* \-??\ _L_t_-;_-@_-"/>
    <numFmt numFmtId="167" formatCode="#,##0_ ;\-#,##0\ "/>
    <numFmt numFmtId="168" formatCode="#,##0.0"/>
    <numFmt numFmtId="169" formatCode="#,##0.00_ ;\-#,##0.00\ "/>
    <numFmt numFmtId="170" formatCode="_-* #,##0_-;\-* #,##0_-;_-* &quot;-&quot;??_-;_-@_-"/>
  </numFmts>
  <fonts count="21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Arial"/>
      <family val="2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horizontal="justify" vertical="justify"/>
    </xf>
    <xf numFmtId="0" fontId="7" fillId="0" borderId="0"/>
    <xf numFmtId="0" fontId="7" fillId="0" borderId="0"/>
    <xf numFmtId="0" fontId="13" fillId="0" borderId="0"/>
    <xf numFmtId="9" fontId="7" fillId="0" borderId="0" applyFon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10" fillId="2" borderId="1" xfId="2" applyFont="1" applyFill="1" applyBorder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 applyProtection="1">
      <alignment horizontal="center" vertical="center"/>
      <protection locked="0"/>
    </xf>
    <xf numFmtId="0" fontId="14" fillId="2" borderId="1" xfId="2" applyFont="1" applyFill="1" applyBorder="1" applyAlignment="1" applyProtection="1">
      <alignment horizontal="center" vertical="center"/>
      <protection locked="0"/>
    </xf>
    <xf numFmtId="0" fontId="14" fillId="2" borderId="1" xfId="2" applyFont="1" applyFill="1" applyBorder="1" applyAlignment="1" applyProtection="1">
      <alignment vertical="center"/>
      <protection locked="0"/>
    </xf>
    <xf numFmtId="0" fontId="15" fillId="2" borderId="1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horizontal="center" vertical="center"/>
      <protection locked="0"/>
    </xf>
    <xf numFmtId="0" fontId="15" fillId="2" borderId="1" xfId="2" applyFont="1" applyFill="1" applyBorder="1" applyAlignment="1" applyProtection="1">
      <alignment vertical="center"/>
      <protection locked="0"/>
    </xf>
    <xf numFmtId="0" fontId="4" fillId="0" borderId="0" xfId="27"/>
    <xf numFmtId="0" fontId="17" fillId="0" borderId="0" xfId="27" applyFont="1" applyAlignment="1">
      <alignment horizontal="center" vertical="center"/>
    </xf>
    <xf numFmtId="0" fontId="18" fillId="0" borderId="0" xfId="27" applyFont="1"/>
    <xf numFmtId="0" fontId="20" fillId="0" borderId="0" xfId="27" applyFont="1" applyAlignment="1">
      <alignment horizontal="center" vertical="center"/>
    </xf>
    <xf numFmtId="0" fontId="12" fillId="0" borderId="0" xfId="27" applyFont="1" applyAlignment="1">
      <alignment horizontal="center" vertical="center"/>
    </xf>
    <xf numFmtId="0" fontId="20" fillId="0" borderId="0" xfId="27" applyFont="1" applyAlignment="1">
      <alignment vertical="center"/>
    </xf>
    <xf numFmtId="0" fontId="16" fillId="0" borderId="1" xfId="27" applyFont="1" applyBorder="1" applyAlignment="1">
      <alignment horizontal="center" vertical="center" wrapText="1"/>
    </xf>
    <xf numFmtId="0" fontId="16" fillId="0" borderId="2" xfId="27" applyFont="1" applyBorder="1" applyAlignment="1">
      <alignment horizontal="center" vertical="center" wrapText="1"/>
    </xf>
    <xf numFmtId="0" fontId="16" fillId="0" borderId="3" xfId="27" applyFont="1" applyBorder="1" applyAlignment="1">
      <alignment horizontal="right" vertical="center" wrapText="1"/>
    </xf>
    <xf numFmtId="0" fontId="16" fillId="0" borderId="3" xfId="27" applyFont="1" applyBorder="1" applyAlignment="1">
      <alignment horizontal="center" vertical="center" wrapText="1"/>
    </xf>
    <xf numFmtId="0" fontId="16" fillId="0" borderId="3" xfId="27" applyFont="1" applyBorder="1" applyAlignment="1">
      <alignment horizontal="left" vertical="center" wrapText="1"/>
    </xf>
    <xf numFmtId="0" fontId="16" fillId="0" borderId="5" xfId="27" applyFont="1" applyBorder="1" applyAlignment="1">
      <alignment horizontal="center" vertical="center" wrapText="1"/>
    </xf>
    <xf numFmtId="0" fontId="16" fillId="2" borderId="1" xfId="27" applyFont="1" applyFill="1" applyBorder="1" applyAlignment="1">
      <alignment horizontal="center" vertical="center" wrapText="1"/>
    </xf>
    <xf numFmtId="0" fontId="18" fillId="0" borderId="0" xfId="27" applyFont="1" applyAlignment="1">
      <alignment horizontal="center" vertical="center"/>
    </xf>
    <xf numFmtId="0" fontId="4" fillId="0" borderId="0" xfId="27" applyAlignment="1">
      <alignment horizontal="center"/>
    </xf>
    <xf numFmtId="0" fontId="18" fillId="0" borderId="0" xfId="27" applyFont="1" applyAlignment="1">
      <alignment horizontal="center"/>
    </xf>
    <xf numFmtId="43" fontId="16" fillId="0" borderId="5" xfId="29" applyFont="1" applyBorder="1" applyAlignment="1">
      <alignment horizontal="center" vertical="center" wrapText="1"/>
    </xf>
    <xf numFmtId="0" fontId="16" fillId="2" borderId="5" xfId="27" applyFont="1" applyFill="1" applyBorder="1" applyAlignment="1">
      <alignment horizontal="center" vertical="center" wrapText="1"/>
    </xf>
    <xf numFmtId="4" fontId="16" fillId="0" borderId="3" xfId="29" applyNumberFormat="1" applyFont="1" applyBorder="1" applyAlignment="1">
      <alignment horizontal="center" vertical="center" wrapText="1"/>
    </xf>
    <xf numFmtId="4" fontId="16" fillId="0" borderId="5" xfId="27" applyNumberFormat="1" applyFont="1" applyBorder="1" applyAlignment="1">
      <alignment horizontal="center" vertical="center" wrapText="1"/>
    </xf>
    <xf numFmtId="4" fontId="16" fillId="2" borderId="1" xfId="27" applyNumberFormat="1" applyFont="1" applyFill="1" applyBorder="1" applyAlignment="1">
      <alignment horizontal="center" vertical="center" wrapText="1"/>
    </xf>
    <xf numFmtId="4" fontId="16" fillId="2" borderId="5" xfId="27" applyNumberFormat="1" applyFont="1" applyFill="1" applyBorder="1" applyAlignment="1">
      <alignment horizontal="center" vertical="center" wrapText="1"/>
    </xf>
    <xf numFmtId="4" fontId="4" fillId="0" borderId="0" xfId="27" applyNumberFormat="1" applyAlignment="1">
      <alignment horizontal="center"/>
    </xf>
    <xf numFmtId="4" fontId="18" fillId="0" borderId="0" xfId="27" applyNumberFormat="1" applyFont="1" applyAlignment="1">
      <alignment horizontal="center"/>
    </xf>
    <xf numFmtId="4" fontId="16" fillId="0" borderId="5" xfId="29" applyNumberFormat="1" applyFont="1" applyBorder="1" applyAlignment="1">
      <alignment horizontal="center" vertical="center" wrapText="1"/>
    </xf>
    <xf numFmtId="4" fontId="16" fillId="2" borderId="1" xfId="29" applyNumberFormat="1" applyFont="1" applyFill="1" applyBorder="1" applyAlignment="1">
      <alignment horizontal="center" vertical="center" wrapText="1"/>
    </xf>
    <xf numFmtId="4" fontId="16" fillId="0" borderId="4" xfId="27" applyNumberFormat="1" applyFont="1" applyBorder="1" applyAlignment="1">
      <alignment horizontal="center" vertical="center" wrapText="1"/>
    </xf>
    <xf numFmtId="167" fontId="16" fillId="0" borderId="5" xfId="29" applyNumberFormat="1" applyFont="1" applyBorder="1" applyAlignment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4" fillId="2" borderId="0" xfId="2" applyFont="1" applyFill="1" applyAlignment="1" applyProtection="1">
      <alignment horizontal="center"/>
      <protection locked="0"/>
    </xf>
    <xf numFmtId="0" fontId="15" fillId="2" borderId="0" xfId="2" applyFont="1" applyFill="1" applyAlignment="1" applyProtection="1">
      <alignment vertical="center"/>
      <protection locked="0"/>
    </xf>
    <xf numFmtId="0" fontId="16" fillId="2" borderId="0" xfId="27" applyFont="1" applyFill="1" applyAlignment="1">
      <alignment horizontal="center" vertical="center" wrapText="1"/>
    </xf>
    <xf numFmtId="0" fontId="16" fillId="0" borderId="0" xfId="27" applyFont="1" applyAlignment="1">
      <alignment horizontal="center" vertical="center" wrapText="1"/>
    </xf>
    <xf numFmtId="4" fontId="16" fillId="2" borderId="0" xfId="27" applyNumberFormat="1" applyFont="1" applyFill="1" applyAlignment="1">
      <alignment horizontal="center" vertical="center" wrapText="1"/>
    </xf>
    <xf numFmtId="4" fontId="16" fillId="2" borderId="0" xfId="29" applyNumberFormat="1" applyFont="1" applyFill="1" applyBorder="1" applyAlignment="1">
      <alignment horizontal="center" vertical="center" wrapText="1"/>
    </xf>
    <xf numFmtId="4" fontId="16" fillId="0" borderId="0" xfId="29" applyNumberFormat="1" applyFont="1" applyBorder="1" applyAlignment="1">
      <alignment horizontal="center" vertical="center" wrapText="1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5" fillId="2" borderId="6" xfId="2" applyFont="1" applyFill="1" applyBorder="1" applyAlignment="1" applyProtection="1">
      <alignment vertical="center"/>
      <protection locked="0"/>
    </xf>
    <xf numFmtId="0" fontId="16" fillId="2" borderId="6" xfId="27" applyFont="1" applyFill="1" applyBorder="1" applyAlignment="1">
      <alignment horizontal="center" vertical="center" wrapText="1"/>
    </xf>
    <xf numFmtId="4" fontId="16" fillId="2" borderId="6" xfId="27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 applyProtection="1">
      <alignment vertical="center" wrapText="1"/>
      <protection locked="0"/>
    </xf>
    <xf numFmtId="0" fontId="14" fillId="0" borderId="1" xfId="5" applyFont="1" applyBorder="1" applyAlignment="1" applyProtection="1">
      <alignment horizontal="center" vertical="center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4" fillId="0" borderId="0" xfId="27" applyAlignment="1">
      <alignment vertical="center"/>
    </xf>
    <xf numFmtId="43" fontId="16" fillId="2" borderId="5" xfId="29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16" fillId="0" borderId="6" xfId="27" applyNumberFormat="1" applyFont="1" applyBorder="1" applyAlignment="1">
      <alignment horizontal="center" vertical="center" wrapText="1"/>
    </xf>
    <xf numFmtId="168" fontId="16" fillId="0" borderId="3" xfId="29" applyNumberFormat="1" applyFont="1" applyBorder="1" applyAlignment="1">
      <alignment horizontal="center" vertical="center" wrapText="1"/>
    </xf>
    <xf numFmtId="168" fontId="16" fillId="0" borderId="5" xfId="29" applyNumberFormat="1" applyFont="1" applyBorder="1" applyAlignment="1">
      <alignment horizontal="center" vertical="center" wrapText="1"/>
    </xf>
    <xf numFmtId="168" fontId="16" fillId="0" borderId="5" xfId="27" applyNumberFormat="1" applyFont="1" applyBorder="1" applyAlignment="1">
      <alignment horizontal="center" vertical="center" wrapText="1"/>
    </xf>
    <xf numFmtId="168" fontId="16" fillId="2" borderId="1" xfId="29" applyNumberFormat="1" applyFont="1" applyFill="1" applyBorder="1" applyAlignment="1">
      <alignment horizontal="center" vertical="center" wrapText="1"/>
    </xf>
    <xf numFmtId="168" fontId="16" fillId="0" borderId="1" xfId="29" applyNumberFormat="1" applyFont="1" applyBorder="1" applyAlignment="1">
      <alignment horizontal="center" vertical="center" wrapText="1"/>
    </xf>
    <xf numFmtId="168" fontId="16" fillId="0" borderId="7" xfId="29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9" fontId="16" fillId="0" borderId="5" xfId="29" applyNumberFormat="1" applyFont="1" applyBorder="1" applyAlignment="1">
      <alignment horizontal="center" vertical="center" wrapText="1"/>
    </xf>
    <xf numFmtId="167" fontId="16" fillId="2" borderId="5" xfId="29" applyNumberFormat="1" applyFont="1" applyFill="1" applyBorder="1" applyAlignment="1">
      <alignment horizontal="center" vertical="center" wrapText="1"/>
    </xf>
    <xf numFmtId="169" fontId="16" fillId="2" borderId="5" xfId="29" applyNumberFormat="1" applyFont="1" applyFill="1" applyBorder="1" applyAlignment="1">
      <alignment horizontal="center" vertical="center" wrapText="1"/>
    </xf>
    <xf numFmtId="0" fontId="14" fillId="0" borderId="5" xfId="5" applyFont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vertical="center"/>
      <protection locked="0"/>
    </xf>
    <xf numFmtId="49" fontId="15" fillId="2" borderId="1" xfId="5" applyNumberFormat="1" applyFont="1" applyFill="1" applyBorder="1" applyAlignment="1" applyProtection="1">
      <alignment horizontal="center" vertical="center"/>
      <protection locked="0"/>
    </xf>
    <xf numFmtId="0" fontId="15" fillId="2" borderId="1" xfId="24" applyFont="1" applyFill="1" applyBorder="1" applyAlignment="1">
      <alignment horizontal="left" vertical="center" wrapText="1"/>
    </xf>
    <xf numFmtId="0" fontId="15" fillId="2" borderId="5" xfId="2" applyFont="1" applyFill="1" applyBorder="1" applyAlignment="1" applyProtection="1">
      <alignment vertical="center" wrapText="1"/>
      <protection locked="0"/>
    </xf>
    <xf numFmtId="0" fontId="14" fillId="2" borderId="6" xfId="2" applyFont="1" applyFill="1" applyBorder="1" applyAlignment="1" applyProtection="1">
      <alignment horizontal="center" vertical="center"/>
      <protection locked="0"/>
    </xf>
    <xf numFmtId="4" fontId="16" fillId="0" borderId="1" xfId="27" applyNumberFormat="1" applyFont="1" applyBorder="1" applyAlignment="1">
      <alignment horizontal="center" vertical="center" wrapText="1"/>
    </xf>
    <xf numFmtId="4" fontId="16" fillId="0" borderId="1" xfId="29" applyNumberFormat="1" applyFont="1" applyBorder="1" applyAlignment="1">
      <alignment horizontal="center" vertical="center" wrapText="1"/>
    </xf>
    <xf numFmtId="1" fontId="16" fillId="2" borderId="6" xfId="27" applyNumberFormat="1" applyFont="1" applyFill="1" applyBorder="1" applyAlignment="1">
      <alignment horizontal="center" vertical="center" wrapText="1"/>
    </xf>
    <xf numFmtId="0" fontId="16" fillId="2" borderId="3" xfId="27" applyFont="1" applyFill="1" applyBorder="1" applyAlignment="1">
      <alignment horizontal="center" vertical="center" wrapText="1"/>
    </xf>
    <xf numFmtId="4" fontId="4" fillId="0" borderId="0" xfId="27" applyNumberFormat="1" applyAlignment="1">
      <alignment vertical="center"/>
    </xf>
    <xf numFmtId="0" fontId="16" fillId="0" borderId="0" xfId="27" applyFont="1" applyAlignment="1">
      <alignment horizontal="center" vertical="center"/>
    </xf>
    <xf numFmtId="168" fontId="16" fillId="2" borderId="5" xfId="29" applyNumberFormat="1" applyFont="1" applyFill="1" applyBorder="1" applyAlignment="1">
      <alignment horizontal="center" vertical="center" wrapText="1"/>
    </xf>
    <xf numFmtId="4" fontId="16" fillId="2" borderId="5" xfId="29" applyNumberFormat="1" applyFont="1" applyFill="1" applyBorder="1" applyAlignment="1">
      <alignment horizontal="center" vertical="center" wrapText="1"/>
    </xf>
    <xf numFmtId="170" fontId="16" fillId="0" borderId="5" xfId="29" applyNumberFormat="1" applyFont="1" applyBorder="1" applyAlignment="1">
      <alignment horizontal="center" vertical="center" wrapText="1"/>
    </xf>
    <xf numFmtId="0" fontId="20" fillId="0" borderId="0" xfId="27" applyFont="1" applyAlignment="1">
      <alignment horizontal="center" vertical="center"/>
    </xf>
    <xf numFmtId="0" fontId="19" fillId="0" borderId="0" xfId="28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0" xfId="27" applyFont="1" applyAlignment="1">
      <alignment horizontal="center" vertical="center"/>
    </xf>
    <xf numFmtId="0" fontId="12" fillId="0" borderId="0" xfId="27" applyFont="1" applyAlignment="1">
      <alignment horizontal="center" vertical="center"/>
    </xf>
    <xf numFmtId="0" fontId="16" fillId="0" borderId="1" xfId="27" applyFont="1" applyBorder="1" applyAlignment="1">
      <alignment horizontal="center" vertical="center" wrapText="1"/>
    </xf>
    <xf numFmtId="0" fontId="12" fillId="0" borderId="1" xfId="27" applyFont="1" applyBorder="1" applyAlignment="1">
      <alignment horizontal="center" vertical="center" wrapText="1"/>
    </xf>
    <xf numFmtId="0" fontId="16" fillId="2" borderId="1" xfId="27" applyFont="1" applyFill="1" applyBorder="1" applyAlignment="1">
      <alignment horizontal="center" vertical="center" wrapText="1"/>
    </xf>
    <xf numFmtId="0" fontId="8" fillId="0" borderId="1" xfId="27" applyFont="1" applyBorder="1" applyAlignment="1">
      <alignment horizontal="center" vertical="center" wrapText="1"/>
    </xf>
    <xf numFmtId="4" fontId="16" fillId="0" borderId="1" xfId="27" applyNumberFormat="1" applyFont="1" applyBorder="1" applyAlignment="1">
      <alignment horizontal="center" vertical="center" wrapText="1"/>
    </xf>
    <xf numFmtId="0" fontId="16" fillId="0" borderId="0" xfId="27" applyFont="1" applyAlignment="1">
      <alignment horizontal="left" vertical="center" wrapText="1"/>
    </xf>
    <xf numFmtId="0" fontId="12" fillId="0" borderId="0" xfId="27" applyFont="1" applyAlignment="1">
      <alignment horizontal="left" vertical="center" wrapText="1"/>
    </xf>
  </cellXfs>
  <cellStyles count="39">
    <cellStyle name="Comma 2" xfId="6" xr:uid="{1DE785D2-1264-4724-9CC4-8C9CFE5DECCE}"/>
    <cellStyle name="Comma 3" xfId="7" xr:uid="{4B20599D-F7AE-491C-B6B3-86BA38A98D83}"/>
    <cellStyle name="Comma 4" xfId="8" xr:uid="{31E0DED0-8E00-4BCC-9687-96C7DC131856}"/>
    <cellStyle name="Comma 5" xfId="9" xr:uid="{A2835C7E-AF83-4BFB-813A-F4735AD5807B}"/>
    <cellStyle name="Comma 6" xfId="10" xr:uid="{331DA60D-E9B4-4F32-ACD3-022234DA600C}"/>
    <cellStyle name="Currency 2" xfId="11" xr:uid="{9A99A00B-3E94-4A5C-9A47-B250C9C4E95B}"/>
    <cellStyle name="Hipersaitas" xfId="28" builtinId="8"/>
    <cellStyle name="Įprastas" xfId="0" builtinId="0"/>
    <cellStyle name="Įprastas 2" xfId="12" xr:uid="{DD722ED0-AF12-4A4B-B644-2E404AE3792D}"/>
    <cellStyle name="Įprastas 3" xfId="13" xr:uid="{D0439DDF-9308-494A-B065-EC85781AEE80}"/>
    <cellStyle name="Įprastas 4" xfId="27" xr:uid="{439D2178-172C-4792-96D4-B0F02242C70F}"/>
    <cellStyle name="Įprastas 5" xfId="30" xr:uid="{787E5093-9580-47FB-BDCD-1E296CCFE660}"/>
    <cellStyle name="Įprastas 6" xfId="31" xr:uid="{C21BC118-5B12-4934-B277-F988C083E0A0}"/>
    <cellStyle name="Kablelis 2" xfId="14" xr:uid="{936AC81F-3372-4AB2-BE02-E51390391ADE}"/>
    <cellStyle name="Kablelis 3" xfId="15" xr:uid="{952DD41E-A1B5-4289-A1BB-5FE642741FFA}"/>
    <cellStyle name="Kablelis 4" xfId="29" xr:uid="{0E2D4DC2-6D7A-46B9-9125-F8DB8B815661}"/>
    <cellStyle name="Normal 2" xfId="16" xr:uid="{4822E347-904F-497C-9A05-1AF9A0B5E5B2}"/>
    <cellStyle name="Normal 3" xfId="17" xr:uid="{6FB96945-8BF1-4AF5-8697-074ED6AD898C}"/>
    <cellStyle name="Normal 3 2" xfId="18" xr:uid="{682DCB7F-A417-4C6A-B29A-83183523190B}"/>
    <cellStyle name="Normal 3 2 2" xfId="19" xr:uid="{EF851163-9AD0-46E5-B76A-690FF7CF6EA7}"/>
    <cellStyle name="Normal 3 2 2 2" xfId="20" xr:uid="{D8A34372-0463-43CA-B989-9FE7C9740EDA}"/>
    <cellStyle name="Normal 3 2 2 2 2" xfId="21" xr:uid="{C002C2CE-D565-4488-880C-BAE5B806D21F}"/>
    <cellStyle name="Normal 3 2 2 2 2 2" xfId="4" xr:uid="{00000000-0005-0000-0000-000002000000}"/>
    <cellStyle name="Normal 3 2 2 2 2 2 2" xfId="36" xr:uid="{00F4071B-4A30-4295-ABC4-425BA7C37E4E}"/>
    <cellStyle name="Normal 3 2 2 2 2 3" xfId="37" xr:uid="{669AFA8E-AFB7-4947-BA3B-8B8AB408CF6B}"/>
    <cellStyle name="Normal 3 2 2 2 2 4" xfId="38" xr:uid="{4A99CC1D-499D-42C4-8359-4A3163E513E0}"/>
    <cellStyle name="Normal 3 2 2 2 2 5" xfId="35" xr:uid="{871C1D3F-CD1B-4093-B385-DC1F29D68D9C}"/>
    <cellStyle name="Normal 3 2 2 2 3" xfId="34" xr:uid="{8732C1F5-6CB2-4FFD-AF03-CF8BC62FFACA}"/>
    <cellStyle name="Normal 3 2 2 3" xfId="33" xr:uid="{A85C8D27-82CD-4E45-86B9-D96F84943BC7}"/>
    <cellStyle name="Normal 3 2 3" xfId="32" xr:uid="{E88E8E70-767B-4CD2-AA09-A0C926AAAECD}"/>
    <cellStyle name="Normal 3 3" xfId="22" xr:uid="{C6F55306-5099-4462-9CDF-EF04FA3128DE}"/>
    <cellStyle name="Normal 4" xfId="23" xr:uid="{73716479-1362-4C16-A2E0-D91114AB2D1A}"/>
    <cellStyle name="Normal 5" xfId="24" xr:uid="{8BF390DB-6791-4475-8FCC-B5E0F2C959AB}"/>
    <cellStyle name="Normal_Sheet1" xfId="25" xr:uid="{08F36E0E-4C15-42B0-9FA3-B451699D0E42}"/>
    <cellStyle name="Paprastas_AtrankmamografpatikrosPrevprogr_ataskaita" xfId="3" xr:uid="{00000000-0005-0000-0000-000003000000}"/>
    <cellStyle name="Paprastas_gimdos-kaklelio_ataskaita" xfId="1" xr:uid="{00000000-0005-0000-0000-000004000000}"/>
    <cellStyle name="Paprastas_PARAISKA_skatinamuju_pasl_2007-k" xfId="2" xr:uid="{00000000-0005-0000-0000-000005000000}"/>
    <cellStyle name="Paprastas_SirdiesirkraujagysliuPrevprogr_ataskaita" xfId="5" xr:uid="{00000000-0005-0000-0000-000007000000}"/>
    <cellStyle name="Percent 2" xfId="26" xr:uid="{6741EFCE-0432-4B45-A70A-8A2AA1385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484F-ABF3-4C68-9548-B47C0DD42901}">
  <dimension ref="A1:Y105"/>
  <sheetViews>
    <sheetView tabSelected="1" zoomScale="87" zoomScaleNormal="87" workbookViewId="0">
      <pane xSplit="3" ySplit="21" topLeftCell="D92" activePane="bottomRight" state="frozen"/>
      <selection pane="topRight" activeCell="D1" sqref="D1"/>
      <selection pane="bottomLeft" activeCell="A21" sqref="A21"/>
      <selection pane="bottomRight" activeCell="H25" sqref="H25"/>
    </sheetView>
  </sheetViews>
  <sheetFormatPr defaultColWidth="8.85546875" defaultRowHeight="15" x14ac:dyDescent="0.25"/>
  <cols>
    <col min="1" max="1" width="8.85546875" style="11"/>
    <col min="2" max="2" width="12.42578125" style="11" customWidth="1"/>
    <col min="3" max="3" width="56.85546875" style="11" customWidth="1"/>
    <col min="4" max="4" width="15.85546875" style="25" customWidth="1"/>
    <col min="5" max="5" width="13.28515625" style="25" customWidth="1"/>
    <col min="6" max="6" width="9.140625" style="25" customWidth="1"/>
    <col min="7" max="7" width="13.140625" style="25" customWidth="1"/>
    <col min="8" max="8" width="13.7109375" style="33" customWidth="1"/>
    <col min="9" max="9" width="9" style="25" customWidth="1"/>
    <col min="10" max="10" width="11.28515625" style="25" customWidth="1"/>
    <col min="11" max="11" width="12.7109375" style="33" customWidth="1"/>
    <col min="12" max="12" width="9.140625" style="25" customWidth="1"/>
    <col min="13" max="13" width="12.28515625" style="25" customWidth="1"/>
    <col min="14" max="14" width="14.140625" style="33" customWidth="1"/>
    <col min="15" max="15" width="9.140625" style="25" customWidth="1"/>
    <col min="16" max="16" width="13" style="25" customWidth="1"/>
    <col min="17" max="17" width="13.7109375" style="33" customWidth="1"/>
    <col min="18" max="18" width="8.85546875" style="25"/>
    <col min="19" max="19" width="18.140625" style="25" bestFit="1" customWidth="1"/>
    <col min="20" max="20" width="14.140625" style="33" customWidth="1"/>
    <col min="21" max="21" width="13" style="11" bestFit="1" customWidth="1"/>
    <col min="22" max="24" width="8.85546875" style="11"/>
    <col min="25" max="25" width="13" style="11" bestFit="1" customWidth="1"/>
    <col min="26" max="16384" width="8.85546875" style="11"/>
  </cols>
  <sheetData>
    <row r="1" spans="1:20" ht="15.75" x14ac:dyDescent="0.25">
      <c r="P1" s="87" t="s">
        <v>90</v>
      </c>
      <c r="Q1" s="87"/>
      <c r="R1" s="87"/>
      <c r="S1" s="87"/>
      <c r="T1" s="87"/>
    </row>
    <row r="2" spans="1:20" ht="15.75" x14ac:dyDescent="0.25">
      <c r="P2" s="87" t="s">
        <v>91</v>
      </c>
      <c r="Q2" s="87"/>
      <c r="R2" s="87"/>
      <c r="S2" s="87"/>
      <c r="T2" s="87"/>
    </row>
    <row r="3" spans="1:20" ht="15.75" x14ac:dyDescent="0.25">
      <c r="P3" s="56" t="s">
        <v>92</v>
      </c>
      <c r="Q3" s="56"/>
      <c r="R3" s="65"/>
      <c r="S3" s="56"/>
      <c r="T3" s="57"/>
    </row>
    <row r="4" spans="1:20" ht="15.75" x14ac:dyDescent="0.25">
      <c r="P4" s="87" t="s">
        <v>93</v>
      </c>
      <c r="Q4" s="87"/>
      <c r="R4" s="87"/>
      <c r="S4" s="87"/>
      <c r="T4" s="87"/>
    </row>
    <row r="5" spans="1:20" ht="15.75" x14ac:dyDescent="0.25">
      <c r="P5" s="87" t="s">
        <v>94</v>
      </c>
      <c r="Q5" s="87"/>
      <c r="R5" s="87"/>
      <c r="S5" s="87"/>
      <c r="T5" s="87"/>
    </row>
    <row r="6" spans="1:20" ht="15.75" x14ac:dyDescent="0.25">
      <c r="P6" s="56" t="s">
        <v>95</v>
      </c>
      <c r="Q6" s="56"/>
      <c r="R6" s="66"/>
      <c r="S6" s="57"/>
      <c r="T6" s="57"/>
    </row>
    <row r="7" spans="1:20" ht="15.75" x14ac:dyDescent="0.25">
      <c r="P7" s="56" t="s">
        <v>96</v>
      </c>
      <c r="Q7" s="56"/>
      <c r="R7" s="66"/>
      <c r="S7" s="57"/>
      <c r="T7" s="57"/>
    </row>
    <row r="8" spans="1:20" ht="9" customHeight="1" x14ac:dyDescent="0.25">
      <c r="A8" s="12"/>
      <c r="B8" s="13"/>
      <c r="C8" s="13"/>
      <c r="D8" s="26"/>
      <c r="E8" s="26"/>
      <c r="F8" s="26"/>
      <c r="G8" s="26"/>
      <c r="H8" s="34"/>
      <c r="I8" s="26"/>
      <c r="J8" s="26"/>
      <c r="K8" s="34"/>
      <c r="L8" s="26"/>
      <c r="M8" s="26"/>
      <c r="N8" s="34"/>
      <c r="O8" s="86"/>
      <c r="P8" s="86"/>
      <c r="Q8" s="86"/>
    </row>
    <row r="9" spans="1:20" x14ac:dyDescent="0.25">
      <c r="A9" s="85" t="s">
        <v>120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ht="6.75" customHeight="1" x14ac:dyDescent="0.25">
      <c r="A10" s="15"/>
      <c r="B10" s="13"/>
      <c r="C10" s="13"/>
      <c r="D10" s="26"/>
      <c r="E10" s="26"/>
      <c r="F10" s="26"/>
      <c r="G10" s="26"/>
      <c r="H10" s="34"/>
      <c r="I10" s="26"/>
      <c r="J10" s="26"/>
      <c r="K10" s="34"/>
      <c r="L10" s="26"/>
      <c r="M10" s="26"/>
      <c r="N10" s="34"/>
      <c r="O10" s="26"/>
      <c r="P10" s="26"/>
      <c r="Q10" s="34"/>
    </row>
    <row r="11" spans="1:20" x14ac:dyDescent="0.25">
      <c r="A11" s="85" t="s">
        <v>55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1:20" ht="5.25" customHeight="1" x14ac:dyDescent="0.25">
      <c r="A12" s="14"/>
      <c r="B12" s="13"/>
      <c r="C12" s="13"/>
      <c r="D12" s="26"/>
      <c r="E12" s="26"/>
      <c r="F12" s="26"/>
      <c r="G12" s="26"/>
      <c r="H12" s="34"/>
      <c r="I12" s="26"/>
      <c r="J12" s="26"/>
      <c r="K12" s="34"/>
      <c r="L12" s="26"/>
      <c r="M12" s="26"/>
      <c r="N12" s="34"/>
      <c r="O12" s="26"/>
      <c r="P12" s="26"/>
      <c r="Q12" s="34"/>
    </row>
    <row r="13" spans="1:20" x14ac:dyDescent="0.25">
      <c r="A13" s="88" t="s">
        <v>118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ht="15.75" x14ac:dyDescent="0.25">
      <c r="A14" s="81"/>
      <c r="B14" s="81"/>
      <c r="C14" s="2" t="s">
        <v>121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spans="1:20" x14ac:dyDescent="0.25">
      <c r="A15" s="89" t="s">
        <v>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s="54" customFormat="1" ht="18" customHeight="1" x14ac:dyDescent="0.2">
      <c r="A16" s="90" t="s">
        <v>1</v>
      </c>
      <c r="B16" s="91" t="s">
        <v>56</v>
      </c>
      <c r="C16" s="90" t="s">
        <v>2</v>
      </c>
      <c r="D16" s="92" t="s">
        <v>111</v>
      </c>
      <c r="E16" s="93" t="s">
        <v>3</v>
      </c>
      <c r="F16" s="90" t="s">
        <v>57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 t="s">
        <v>103</v>
      </c>
      <c r="S16" s="90"/>
      <c r="T16" s="90"/>
    </row>
    <row r="17" spans="1:25" s="54" customFormat="1" ht="41.25" customHeight="1" x14ac:dyDescent="0.2">
      <c r="A17" s="90"/>
      <c r="B17" s="91"/>
      <c r="C17" s="90"/>
      <c r="D17" s="92"/>
      <c r="E17" s="93"/>
      <c r="F17" s="90" t="s">
        <v>73</v>
      </c>
      <c r="G17" s="90"/>
      <c r="H17" s="94" t="s">
        <v>98</v>
      </c>
      <c r="I17" s="90" t="s">
        <v>58</v>
      </c>
      <c r="J17" s="90"/>
      <c r="K17" s="94" t="s">
        <v>99</v>
      </c>
      <c r="L17" s="90" t="s">
        <v>59</v>
      </c>
      <c r="M17" s="90"/>
      <c r="N17" s="94" t="s">
        <v>100</v>
      </c>
      <c r="O17" s="90" t="s">
        <v>60</v>
      </c>
      <c r="P17" s="90"/>
      <c r="Q17" s="94" t="s">
        <v>101</v>
      </c>
      <c r="R17" s="90"/>
      <c r="S17" s="90"/>
      <c r="T17" s="90"/>
    </row>
    <row r="18" spans="1:25" s="54" customFormat="1" ht="20.25" customHeight="1" x14ac:dyDescent="0.2">
      <c r="A18" s="90"/>
      <c r="B18" s="91"/>
      <c r="C18" s="90"/>
      <c r="D18" s="92"/>
      <c r="E18" s="93"/>
      <c r="F18" s="90" t="s">
        <v>108</v>
      </c>
      <c r="G18" s="90"/>
      <c r="H18" s="94"/>
      <c r="I18" s="90" t="s">
        <v>61</v>
      </c>
      <c r="J18" s="90"/>
      <c r="K18" s="94"/>
      <c r="L18" s="90" t="s">
        <v>62</v>
      </c>
      <c r="M18" s="90"/>
      <c r="N18" s="94"/>
      <c r="O18" s="90" t="s">
        <v>63</v>
      </c>
      <c r="P18" s="90"/>
      <c r="Q18" s="94"/>
      <c r="R18" s="90" t="s">
        <v>64</v>
      </c>
      <c r="S18" s="90"/>
      <c r="T18" s="94" t="s">
        <v>97</v>
      </c>
    </row>
    <row r="19" spans="1:25" s="54" customFormat="1" x14ac:dyDescent="0.2">
      <c r="A19" s="90"/>
      <c r="B19" s="91"/>
      <c r="C19" s="90"/>
      <c r="D19" s="92"/>
      <c r="E19" s="93"/>
      <c r="F19" s="17" t="s">
        <v>5</v>
      </c>
      <c r="G19" s="17" t="s">
        <v>4</v>
      </c>
      <c r="H19" s="94"/>
      <c r="I19" s="17" t="s">
        <v>5</v>
      </c>
      <c r="J19" s="17" t="s">
        <v>4</v>
      </c>
      <c r="K19" s="94"/>
      <c r="L19" s="17" t="s">
        <v>5</v>
      </c>
      <c r="M19" s="17" t="s">
        <v>4</v>
      </c>
      <c r="N19" s="94"/>
      <c r="O19" s="17" t="s">
        <v>5</v>
      </c>
      <c r="P19" s="17" t="s">
        <v>4</v>
      </c>
      <c r="Q19" s="94"/>
      <c r="R19" s="17" t="s">
        <v>5</v>
      </c>
      <c r="S19" s="17" t="s">
        <v>4</v>
      </c>
      <c r="T19" s="94"/>
    </row>
    <row r="20" spans="1:25" s="54" customFormat="1" ht="15.75" thickBot="1" x14ac:dyDescent="0.25">
      <c r="A20" s="58">
        <v>1</v>
      </c>
      <c r="B20" s="58">
        <v>2</v>
      </c>
      <c r="C20" s="58">
        <v>3</v>
      </c>
      <c r="D20" s="78">
        <v>4</v>
      </c>
      <c r="E20" s="58">
        <v>5</v>
      </c>
      <c r="F20" s="58">
        <v>6</v>
      </c>
      <c r="G20" s="58">
        <v>7</v>
      </c>
      <c r="H20" s="58">
        <v>8</v>
      </c>
      <c r="I20" s="58">
        <v>9</v>
      </c>
      <c r="J20" s="58">
        <v>10</v>
      </c>
      <c r="K20" s="58">
        <v>11</v>
      </c>
      <c r="L20" s="58">
        <v>12</v>
      </c>
      <c r="M20" s="58">
        <v>13</v>
      </c>
      <c r="N20" s="58">
        <v>14</v>
      </c>
      <c r="O20" s="58">
        <v>15</v>
      </c>
      <c r="P20" s="58">
        <v>16</v>
      </c>
      <c r="Q20" s="58">
        <v>17</v>
      </c>
      <c r="R20" s="58">
        <v>18</v>
      </c>
      <c r="S20" s="58">
        <v>19</v>
      </c>
      <c r="T20" s="58">
        <v>20</v>
      </c>
    </row>
    <row r="21" spans="1:25" s="54" customFormat="1" ht="15.75" thickBot="1" x14ac:dyDescent="0.25">
      <c r="A21" s="18"/>
      <c r="B21" s="21"/>
      <c r="C21" s="19" t="s">
        <v>65</v>
      </c>
      <c r="D21" s="79">
        <f>+SUM(D22:D99)</f>
        <v>61859</v>
      </c>
      <c r="E21" s="20">
        <f>+SUM(E22:E99)</f>
        <v>61859</v>
      </c>
      <c r="F21" s="20">
        <f>+SUM(F23:F99)</f>
        <v>1110</v>
      </c>
      <c r="G21" s="29">
        <f>+SUM(G22:G99)</f>
        <v>65253.380000000012</v>
      </c>
      <c r="H21" s="59">
        <f t="shared" ref="H21:H36" si="0">+F21/E21*100</f>
        <v>1.7944034012835643</v>
      </c>
      <c r="I21" s="20">
        <f>+SUM(I22:I99)</f>
        <v>5656</v>
      </c>
      <c r="J21" s="29">
        <f>+SUM(J22:J99)</f>
        <v>287664.16000000003</v>
      </c>
      <c r="K21" s="59">
        <f t="shared" ref="K21" si="1">+I21/E21*100</f>
        <v>9.1433744483421986</v>
      </c>
      <c r="L21" s="20">
        <f>+SUM(L22:L99)</f>
        <v>11801</v>
      </c>
      <c r="M21" s="29">
        <f>+SUM(M22:M99)</f>
        <v>600198.85999999987</v>
      </c>
      <c r="N21" s="59">
        <f>+L21/E21*100</f>
        <v>19.077256341033642</v>
      </c>
      <c r="O21" s="20">
        <f>+SUM(O22:O99)</f>
        <v>11970</v>
      </c>
      <c r="P21" s="29">
        <f>+SUM(P22:P99)</f>
        <v>212228.09999999995</v>
      </c>
      <c r="Q21" s="64">
        <f>+O21/(I21+L21)*100</f>
        <v>68.568482557140399</v>
      </c>
      <c r="R21" s="20">
        <f>+SUM(R22:R99)</f>
        <v>3555</v>
      </c>
      <c r="S21" s="29">
        <f>+SUM(S22:S99)</f>
        <v>417250.34999999992</v>
      </c>
      <c r="T21" s="37">
        <f>R21/L21*100</f>
        <v>30.124565714769936</v>
      </c>
      <c r="U21" s="80"/>
      <c r="Y21" s="80"/>
    </row>
    <row r="22" spans="1:25" s="54" customFormat="1" ht="15.75" x14ac:dyDescent="0.2">
      <c r="A22" s="70">
        <v>1</v>
      </c>
      <c r="B22" s="47">
        <v>111</v>
      </c>
      <c r="C22" s="71" t="s">
        <v>6</v>
      </c>
      <c r="D22" s="28">
        <v>3458</v>
      </c>
      <c r="E22" s="22">
        <f>ROUND(D22,0)</f>
        <v>3458</v>
      </c>
      <c r="F22" s="22">
        <v>173</v>
      </c>
      <c r="G22" s="30">
        <v>8798.7800000000007</v>
      </c>
      <c r="H22" s="60">
        <f t="shared" si="0"/>
        <v>5.0028918449971078</v>
      </c>
      <c r="I22" s="22">
        <v>754</v>
      </c>
      <c r="J22" s="30">
        <v>38348.44</v>
      </c>
      <c r="K22" s="60">
        <f>+I22/E22*100</f>
        <v>21.804511278195488</v>
      </c>
      <c r="L22" s="22">
        <v>1176</v>
      </c>
      <c r="M22" s="30">
        <v>59811.360000000001</v>
      </c>
      <c r="N22" s="60">
        <f>+L22/E22*100</f>
        <v>34.008097165991899</v>
      </c>
      <c r="O22" s="22">
        <v>949</v>
      </c>
      <c r="P22" s="30">
        <v>16825.77</v>
      </c>
      <c r="Q22" s="60">
        <f>+O22/(I22+L22)*100</f>
        <v>49.170984455958546</v>
      </c>
      <c r="R22" s="28">
        <v>117</v>
      </c>
      <c r="S22" s="32">
        <v>13732.29</v>
      </c>
      <c r="T22" s="35" t="s">
        <v>7</v>
      </c>
    </row>
    <row r="23" spans="1:25" s="54" customFormat="1" ht="15.75" x14ac:dyDescent="0.2">
      <c r="A23" s="52">
        <v>2</v>
      </c>
      <c r="B23" s="9">
        <v>112</v>
      </c>
      <c r="C23" s="10" t="s">
        <v>8</v>
      </c>
      <c r="D23" s="28">
        <v>1360</v>
      </c>
      <c r="E23" s="22">
        <f t="shared" ref="E23:E36" si="2">ROUND(D23,0)</f>
        <v>1360</v>
      </c>
      <c r="F23" s="22">
        <v>54</v>
      </c>
      <c r="G23" s="30">
        <v>2746.44</v>
      </c>
      <c r="H23" s="60">
        <f t="shared" si="0"/>
        <v>3.9705882352941173</v>
      </c>
      <c r="I23" s="22">
        <v>261</v>
      </c>
      <c r="J23" s="30">
        <v>13274.46</v>
      </c>
      <c r="K23" s="60">
        <f t="shared" ref="K23:K36" si="3">+I23/E23*100</f>
        <v>19.191176470588236</v>
      </c>
      <c r="L23" s="22">
        <v>440</v>
      </c>
      <c r="M23" s="30">
        <v>22378.399999999998</v>
      </c>
      <c r="N23" s="60">
        <f t="shared" ref="N23:N36" si="4">+L23/E23*100</f>
        <v>32.352941176470587</v>
      </c>
      <c r="O23" s="22">
        <v>703</v>
      </c>
      <c r="P23" s="30">
        <v>12464.19</v>
      </c>
      <c r="Q23" s="60">
        <f t="shared" ref="Q23:Q36" si="5">+O23/(I23+L23)*100</f>
        <v>100.28530670470757</v>
      </c>
      <c r="R23" s="27" t="s">
        <v>7</v>
      </c>
      <c r="S23" s="27" t="s">
        <v>7</v>
      </c>
      <c r="T23" s="35" t="s">
        <v>7</v>
      </c>
    </row>
    <row r="24" spans="1:25" s="54" customFormat="1" ht="15.75" x14ac:dyDescent="0.2">
      <c r="A24" s="52">
        <v>3</v>
      </c>
      <c r="B24" s="9">
        <v>116</v>
      </c>
      <c r="C24" s="1" t="s">
        <v>16</v>
      </c>
      <c r="D24" s="28">
        <v>510</v>
      </c>
      <c r="E24" s="22">
        <f t="shared" si="2"/>
        <v>510</v>
      </c>
      <c r="F24" s="22">
        <v>2</v>
      </c>
      <c r="G24" s="30">
        <v>101.72</v>
      </c>
      <c r="H24" s="60">
        <f t="shared" si="0"/>
        <v>0.39215686274509803</v>
      </c>
      <c r="I24" s="22">
        <v>17</v>
      </c>
      <c r="J24" s="30">
        <v>864.62000000000012</v>
      </c>
      <c r="K24" s="60">
        <f t="shared" si="3"/>
        <v>3.3333333333333335</v>
      </c>
      <c r="L24" s="22">
        <v>92</v>
      </c>
      <c r="M24" s="30">
        <v>4679.12</v>
      </c>
      <c r="N24" s="60">
        <f t="shared" si="4"/>
        <v>18.03921568627451</v>
      </c>
      <c r="O24" s="22">
        <v>21</v>
      </c>
      <c r="P24" s="30">
        <v>372.33</v>
      </c>
      <c r="Q24" s="60">
        <f t="shared" si="5"/>
        <v>19.26605504587156</v>
      </c>
      <c r="R24" s="27" t="s">
        <v>7</v>
      </c>
      <c r="S24" s="27" t="s">
        <v>7</v>
      </c>
      <c r="T24" s="35" t="s">
        <v>7</v>
      </c>
    </row>
    <row r="25" spans="1:25" s="54" customFormat="1" ht="31.5" x14ac:dyDescent="0.2">
      <c r="A25" s="70">
        <v>4</v>
      </c>
      <c r="B25" s="53" t="s">
        <v>115</v>
      </c>
      <c r="C25" s="51" t="s">
        <v>113</v>
      </c>
      <c r="D25" s="28">
        <v>1350</v>
      </c>
      <c r="E25" s="22">
        <f t="shared" si="2"/>
        <v>1350</v>
      </c>
      <c r="F25" s="22">
        <v>2</v>
      </c>
      <c r="G25" s="30">
        <v>101.72</v>
      </c>
      <c r="H25" s="60">
        <f t="shared" si="0"/>
        <v>0.14814814814814814</v>
      </c>
      <c r="I25" s="22">
        <f>15+5+13</f>
        <v>33</v>
      </c>
      <c r="J25" s="30">
        <f>762.9+254.3+661.18</f>
        <v>1678.38</v>
      </c>
      <c r="K25" s="60">
        <f t="shared" si="3"/>
        <v>2.4444444444444446</v>
      </c>
      <c r="L25" s="22">
        <f>57+59+39</f>
        <v>155</v>
      </c>
      <c r="M25" s="30">
        <f>2899.02+3000.74+1983.54</f>
        <v>7883.3</v>
      </c>
      <c r="N25" s="60">
        <f t="shared" si="4"/>
        <v>11.481481481481481</v>
      </c>
      <c r="O25" s="22">
        <f>48+67+3</f>
        <v>118</v>
      </c>
      <c r="P25" s="30">
        <f>851.04+1187.91+53.19</f>
        <v>2092.14</v>
      </c>
      <c r="Q25" s="60">
        <f t="shared" si="5"/>
        <v>62.765957446808507</v>
      </c>
      <c r="R25" s="84">
        <v>272</v>
      </c>
      <c r="S25" s="27">
        <v>31924.640000000007</v>
      </c>
      <c r="T25" s="35" t="s">
        <v>7</v>
      </c>
    </row>
    <row r="26" spans="1:25" s="54" customFormat="1" ht="15.75" x14ac:dyDescent="0.2">
      <c r="A26" s="70">
        <v>5</v>
      </c>
      <c r="B26" s="9">
        <v>119</v>
      </c>
      <c r="C26" s="10" t="s">
        <v>17</v>
      </c>
      <c r="D26" s="28">
        <v>255</v>
      </c>
      <c r="E26" s="22">
        <f t="shared" si="2"/>
        <v>255</v>
      </c>
      <c r="F26" s="22">
        <v>1</v>
      </c>
      <c r="G26" s="30">
        <v>50.86</v>
      </c>
      <c r="H26" s="60">
        <f t="shared" si="0"/>
        <v>0.39215686274509803</v>
      </c>
      <c r="I26" s="22">
        <v>15</v>
      </c>
      <c r="J26" s="30">
        <v>762.90000000000009</v>
      </c>
      <c r="K26" s="60">
        <f t="shared" si="3"/>
        <v>5.8823529411764701</v>
      </c>
      <c r="L26" s="22">
        <v>37</v>
      </c>
      <c r="M26" s="30">
        <v>1881.8199999999997</v>
      </c>
      <c r="N26" s="60">
        <f t="shared" si="4"/>
        <v>14.509803921568629</v>
      </c>
      <c r="O26" s="22">
        <v>25</v>
      </c>
      <c r="P26" s="30">
        <v>443.25</v>
      </c>
      <c r="Q26" s="60">
        <f t="shared" si="5"/>
        <v>48.07692307692308</v>
      </c>
      <c r="R26" s="27" t="s">
        <v>7</v>
      </c>
      <c r="S26" s="27" t="s">
        <v>7</v>
      </c>
      <c r="T26" s="35" t="s">
        <v>7</v>
      </c>
    </row>
    <row r="27" spans="1:25" s="54" customFormat="1" ht="15.75" x14ac:dyDescent="0.2">
      <c r="A27" s="52">
        <v>6</v>
      </c>
      <c r="B27" s="9">
        <v>120</v>
      </c>
      <c r="C27" s="10" t="s">
        <v>9</v>
      </c>
      <c r="D27" s="28">
        <v>928</v>
      </c>
      <c r="E27" s="22">
        <f t="shared" si="2"/>
        <v>928</v>
      </c>
      <c r="F27" s="22">
        <v>63</v>
      </c>
      <c r="G27" s="30">
        <v>3204.1800000000003</v>
      </c>
      <c r="H27" s="60">
        <f t="shared" si="0"/>
        <v>6.7887931034482758</v>
      </c>
      <c r="I27" s="22">
        <v>364</v>
      </c>
      <c r="J27" s="30">
        <v>18513.04</v>
      </c>
      <c r="K27" s="60">
        <f t="shared" si="3"/>
        <v>39.224137931034484</v>
      </c>
      <c r="L27" s="22">
        <v>394</v>
      </c>
      <c r="M27" s="30">
        <v>20038.84</v>
      </c>
      <c r="N27" s="60">
        <f t="shared" si="4"/>
        <v>42.456896551724135</v>
      </c>
      <c r="O27" s="22">
        <v>508</v>
      </c>
      <c r="P27" s="30">
        <v>9006.84</v>
      </c>
      <c r="Q27" s="60">
        <f t="shared" si="5"/>
        <v>67.018469656992082</v>
      </c>
      <c r="R27" s="27" t="s">
        <v>7</v>
      </c>
      <c r="S27" s="27" t="s">
        <v>7</v>
      </c>
      <c r="T27" s="35" t="s">
        <v>7</v>
      </c>
    </row>
    <row r="28" spans="1:25" s="54" customFormat="1" ht="15.75" x14ac:dyDescent="0.2">
      <c r="A28" s="52">
        <v>7</v>
      </c>
      <c r="B28" s="9">
        <v>122</v>
      </c>
      <c r="C28" s="10" t="s">
        <v>12</v>
      </c>
      <c r="D28" s="28">
        <v>502</v>
      </c>
      <c r="E28" s="22">
        <f t="shared" si="2"/>
        <v>502</v>
      </c>
      <c r="F28" s="22">
        <v>20</v>
      </c>
      <c r="G28" s="30">
        <v>1017.2</v>
      </c>
      <c r="H28" s="60">
        <f t="shared" si="0"/>
        <v>3.9840637450199203</v>
      </c>
      <c r="I28" s="22">
        <v>65</v>
      </c>
      <c r="J28" s="30">
        <v>3305.9000000000005</v>
      </c>
      <c r="K28" s="60">
        <f t="shared" si="3"/>
        <v>12.94820717131474</v>
      </c>
      <c r="L28" s="22">
        <v>233</v>
      </c>
      <c r="M28" s="30">
        <v>11850.38</v>
      </c>
      <c r="N28" s="60">
        <f t="shared" si="4"/>
        <v>46.414342629482071</v>
      </c>
      <c r="O28" s="22">
        <v>303</v>
      </c>
      <c r="P28" s="30">
        <v>5372.19</v>
      </c>
      <c r="Q28" s="60">
        <f t="shared" si="5"/>
        <v>101.6778523489933</v>
      </c>
      <c r="R28" s="27" t="s">
        <v>7</v>
      </c>
      <c r="S28" s="27" t="s">
        <v>7</v>
      </c>
      <c r="T28" s="35" t="s">
        <v>7</v>
      </c>
    </row>
    <row r="29" spans="1:25" s="54" customFormat="1" ht="15.75" x14ac:dyDescent="0.2">
      <c r="A29" s="70">
        <v>8</v>
      </c>
      <c r="B29" s="9">
        <v>123</v>
      </c>
      <c r="C29" s="10" t="s">
        <v>71</v>
      </c>
      <c r="D29" s="28">
        <v>1259</v>
      </c>
      <c r="E29" s="22">
        <f t="shared" si="2"/>
        <v>1259</v>
      </c>
      <c r="F29" s="22">
        <v>18</v>
      </c>
      <c r="G29" s="30">
        <v>915.48</v>
      </c>
      <c r="H29" s="60">
        <f t="shared" si="0"/>
        <v>1.4297061159650517</v>
      </c>
      <c r="I29" s="22">
        <v>172</v>
      </c>
      <c r="J29" s="30">
        <v>8747.92</v>
      </c>
      <c r="K29" s="60">
        <f t="shared" si="3"/>
        <v>13.661636219221604</v>
      </c>
      <c r="L29" s="22">
        <v>361</v>
      </c>
      <c r="M29" s="30">
        <v>18360.46</v>
      </c>
      <c r="N29" s="60">
        <f t="shared" si="4"/>
        <v>28.673550436854644</v>
      </c>
      <c r="O29" s="22">
        <v>414</v>
      </c>
      <c r="P29" s="30">
        <v>7340.22</v>
      </c>
      <c r="Q29" s="60">
        <f t="shared" si="5"/>
        <v>77.6735459662289</v>
      </c>
      <c r="R29" s="27" t="s">
        <v>7</v>
      </c>
      <c r="S29" s="27" t="s">
        <v>7</v>
      </c>
      <c r="T29" s="35" t="s">
        <v>7</v>
      </c>
    </row>
    <row r="30" spans="1:25" s="54" customFormat="1" ht="15.75" x14ac:dyDescent="0.2">
      <c r="A30" s="70">
        <v>9</v>
      </c>
      <c r="B30" s="9">
        <v>125</v>
      </c>
      <c r="C30" s="8" t="s">
        <v>49</v>
      </c>
      <c r="D30" s="28">
        <v>3748</v>
      </c>
      <c r="E30" s="22">
        <f t="shared" si="2"/>
        <v>3748</v>
      </c>
      <c r="F30" s="22">
        <v>16</v>
      </c>
      <c r="G30" s="30">
        <v>813.76</v>
      </c>
      <c r="H30" s="60">
        <f t="shared" si="0"/>
        <v>0.42689434364994666</v>
      </c>
      <c r="I30" s="22">
        <v>149</v>
      </c>
      <c r="J30" s="30">
        <v>7578.1399999999994</v>
      </c>
      <c r="K30" s="60">
        <f t="shared" si="3"/>
        <v>3.9754535752401279</v>
      </c>
      <c r="L30" s="22">
        <v>620</v>
      </c>
      <c r="M30" s="30">
        <v>31533.199999999997</v>
      </c>
      <c r="N30" s="60">
        <f t="shared" si="4"/>
        <v>16.542155816435432</v>
      </c>
      <c r="O30" s="22">
        <v>261</v>
      </c>
      <c r="P30" s="30">
        <v>4627.53</v>
      </c>
      <c r="Q30" s="60">
        <f t="shared" si="5"/>
        <v>33.940182054616386</v>
      </c>
      <c r="R30" s="27" t="s">
        <v>7</v>
      </c>
      <c r="S30" s="27" t="s">
        <v>7</v>
      </c>
      <c r="T30" s="35" t="s">
        <v>7</v>
      </c>
    </row>
    <row r="31" spans="1:25" s="54" customFormat="1" ht="15.75" x14ac:dyDescent="0.2">
      <c r="A31" s="52">
        <v>10</v>
      </c>
      <c r="B31" s="9" t="s">
        <v>117</v>
      </c>
      <c r="C31" s="51" t="s">
        <v>114</v>
      </c>
      <c r="D31" s="28">
        <v>1934</v>
      </c>
      <c r="E31" s="22">
        <f t="shared" si="2"/>
        <v>1934</v>
      </c>
      <c r="F31" s="22">
        <f>43+1</f>
        <v>44</v>
      </c>
      <c r="G31" s="30">
        <f>2186.98+50.86</f>
        <v>2237.84</v>
      </c>
      <c r="H31" s="60">
        <f t="shared" si="0"/>
        <v>2.2750775594622543</v>
      </c>
      <c r="I31" s="22">
        <f>188+9</f>
        <v>197</v>
      </c>
      <c r="J31" s="30">
        <f>9561.68+457.74</f>
        <v>10019.42</v>
      </c>
      <c r="K31" s="60">
        <f t="shared" si="3"/>
        <v>10.186142709410548</v>
      </c>
      <c r="L31" s="22">
        <f>222+19</f>
        <v>241</v>
      </c>
      <c r="M31" s="30">
        <f>11290.92+966.34</f>
        <v>12257.26</v>
      </c>
      <c r="N31" s="60">
        <f t="shared" si="4"/>
        <v>12.461220268872802</v>
      </c>
      <c r="O31" s="22">
        <f>215+35</f>
        <v>250</v>
      </c>
      <c r="P31" s="30">
        <f>3811.95+620.55</f>
        <v>4432.5</v>
      </c>
      <c r="Q31" s="60">
        <f t="shared" si="5"/>
        <v>57.077625570776256</v>
      </c>
      <c r="R31" s="27">
        <v>2</v>
      </c>
      <c r="S31" s="27">
        <v>234.74</v>
      </c>
      <c r="T31" s="35" t="s">
        <v>7</v>
      </c>
    </row>
    <row r="32" spans="1:25" s="54" customFormat="1" ht="15.75" x14ac:dyDescent="0.2">
      <c r="A32" s="52">
        <v>11</v>
      </c>
      <c r="B32" s="9">
        <v>138</v>
      </c>
      <c r="C32" s="10" t="s">
        <v>30</v>
      </c>
      <c r="D32" s="28">
        <v>120</v>
      </c>
      <c r="E32" s="22">
        <f t="shared" si="2"/>
        <v>120</v>
      </c>
      <c r="F32" s="22">
        <v>13</v>
      </c>
      <c r="G32" s="30">
        <v>661.18000000000006</v>
      </c>
      <c r="H32" s="60">
        <f t="shared" si="0"/>
        <v>10.833333333333334</v>
      </c>
      <c r="I32" s="22">
        <v>18</v>
      </c>
      <c r="J32" s="30">
        <v>915.48</v>
      </c>
      <c r="K32" s="60">
        <f t="shared" si="3"/>
        <v>15</v>
      </c>
      <c r="L32" s="22"/>
      <c r="M32" s="30"/>
      <c r="N32" s="60">
        <f t="shared" si="4"/>
        <v>0</v>
      </c>
      <c r="O32" s="22">
        <v>10</v>
      </c>
      <c r="P32" s="30">
        <v>177.3</v>
      </c>
      <c r="Q32" s="60">
        <f t="shared" si="5"/>
        <v>55.555555555555557</v>
      </c>
      <c r="R32" s="27" t="s">
        <v>7</v>
      </c>
      <c r="S32" s="27" t="s">
        <v>7</v>
      </c>
      <c r="T32" s="35" t="s">
        <v>7</v>
      </c>
    </row>
    <row r="33" spans="1:20" s="54" customFormat="1" ht="15.75" x14ac:dyDescent="0.2">
      <c r="A33" s="70">
        <v>12</v>
      </c>
      <c r="B33" s="9">
        <v>143</v>
      </c>
      <c r="C33" s="10" t="s">
        <v>29</v>
      </c>
      <c r="D33" s="28">
        <v>3723</v>
      </c>
      <c r="E33" s="22">
        <f t="shared" si="2"/>
        <v>3723</v>
      </c>
      <c r="F33" s="22">
        <v>19</v>
      </c>
      <c r="G33" s="30">
        <v>966.34000000000015</v>
      </c>
      <c r="H33" s="60">
        <f t="shared" si="0"/>
        <v>0.51034112275047006</v>
      </c>
      <c r="I33" s="22">
        <v>214</v>
      </c>
      <c r="J33" s="30">
        <v>10884.04</v>
      </c>
      <c r="K33" s="60">
        <f t="shared" si="3"/>
        <v>5.7480526457158208</v>
      </c>
      <c r="L33" s="22">
        <v>316</v>
      </c>
      <c r="M33" s="30">
        <v>16071.76</v>
      </c>
      <c r="N33" s="60">
        <f t="shared" si="4"/>
        <v>8.4877786731130804</v>
      </c>
      <c r="O33" s="22">
        <v>187</v>
      </c>
      <c r="P33" s="30">
        <v>3315.51</v>
      </c>
      <c r="Q33" s="60">
        <f t="shared" si="5"/>
        <v>35.283018867924525</v>
      </c>
      <c r="R33" s="27" t="s">
        <v>7</v>
      </c>
      <c r="S33" s="27" t="s">
        <v>7</v>
      </c>
      <c r="T33" s="35" t="s">
        <v>7</v>
      </c>
    </row>
    <row r="34" spans="1:20" s="54" customFormat="1" ht="15.75" x14ac:dyDescent="0.2">
      <c r="A34" s="70">
        <v>13</v>
      </c>
      <c r="B34" s="9">
        <v>151</v>
      </c>
      <c r="C34" s="10" t="s">
        <v>31</v>
      </c>
      <c r="D34" s="28">
        <v>264</v>
      </c>
      <c r="E34" s="22">
        <f t="shared" si="2"/>
        <v>264</v>
      </c>
      <c r="F34" s="22">
        <v>1</v>
      </c>
      <c r="G34" s="30">
        <v>50.86</v>
      </c>
      <c r="H34" s="60">
        <f t="shared" si="0"/>
        <v>0.37878787878787878</v>
      </c>
      <c r="I34" s="22">
        <v>27</v>
      </c>
      <c r="J34" s="30">
        <v>1373.2199999999998</v>
      </c>
      <c r="K34" s="60">
        <f t="shared" si="3"/>
        <v>10.227272727272728</v>
      </c>
      <c r="L34" s="22">
        <v>59</v>
      </c>
      <c r="M34" s="30">
        <v>3000.74</v>
      </c>
      <c r="N34" s="60">
        <f t="shared" si="4"/>
        <v>22.348484848484848</v>
      </c>
      <c r="O34" s="22"/>
      <c r="P34" s="30"/>
      <c r="Q34" s="60">
        <f t="shared" si="5"/>
        <v>0</v>
      </c>
      <c r="R34" s="27" t="s">
        <v>7</v>
      </c>
      <c r="S34" s="27" t="s">
        <v>7</v>
      </c>
      <c r="T34" s="35" t="s">
        <v>7</v>
      </c>
    </row>
    <row r="35" spans="1:20" s="54" customFormat="1" ht="31.5" x14ac:dyDescent="0.2">
      <c r="A35" s="52">
        <v>14</v>
      </c>
      <c r="B35" s="53" t="s">
        <v>89</v>
      </c>
      <c r="C35" s="10" t="s">
        <v>88</v>
      </c>
      <c r="D35" s="28">
        <v>2315</v>
      </c>
      <c r="E35" s="22">
        <f t="shared" si="2"/>
        <v>2315</v>
      </c>
      <c r="F35" s="22">
        <v>11</v>
      </c>
      <c r="G35" s="30">
        <v>559.46</v>
      </c>
      <c r="H35" s="60">
        <f t="shared" si="0"/>
        <v>0.47516198704103674</v>
      </c>
      <c r="I35" s="22">
        <v>251</v>
      </c>
      <c r="J35" s="30">
        <v>12765.86</v>
      </c>
      <c r="K35" s="60">
        <f t="shared" si="3"/>
        <v>10.842332613390928</v>
      </c>
      <c r="L35" s="22">
        <v>565</v>
      </c>
      <c r="M35" s="30">
        <v>28735.9</v>
      </c>
      <c r="N35" s="60">
        <f t="shared" si="4"/>
        <v>24.406047516198704</v>
      </c>
      <c r="O35" s="22">
        <v>724</v>
      </c>
      <c r="P35" s="30">
        <v>12836.519999999999</v>
      </c>
      <c r="Q35" s="60">
        <f t="shared" si="5"/>
        <v>88.725490196078425</v>
      </c>
      <c r="R35" s="27" t="s">
        <v>7</v>
      </c>
      <c r="S35" s="27" t="s">
        <v>7</v>
      </c>
      <c r="T35" s="35" t="s">
        <v>7</v>
      </c>
    </row>
    <row r="36" spans="1:20" s="54" customFormat="1" ht="15.75" x14ac:dyDescent="0.2">
      <c r="A36" s="52">
        <v>15</v>
      </c>
      <c r="B36" s="9">
        <v>284</v>
      </c>
      <c r="C36" s="10" t="s">
        <v>38</v>
      </c>
      <c r="D36" s="28">
        <v>1016</v>
      </c>
      <c r="E36" s="22">
        <f t="shared" si="2"/>
        <v>1016</v>
      </c>
      <c r="F36" s="22">
        <v>31</v>
      </c>
      <c r="G36" s="30">
        <v>1576.66</v>
      </c>
      <c r="H36" s="60">
        <f t="shared" si="0"/>
        <v>3.0511811023622046</v>
      </c>
      <c r="I36" s="22">
        <v>76</v>
      </c>
      <c r="J36" s="30">
        <v>3865.3599999999997</v>
      </c>
      <c r="K36" s="60">
        <f t="shared" si="3"/>
        <v>7.4803149606299222</v>
      </c>
      <c r="L36" s="22">
        <v>426</v>
      </c>
      <c r="M36" s="30">
        <v>21666.36</v>
      </c>
      <c r="N36" s="60">
        <f t="shared" si="4"/>
        <v>41.929133858267711</v>
      </c>
      <c r="O36" s="22">
        <v>299</v>
      </c>
      <c r="P36" s="30">
        <v>5301.2699999999995</v>
      </c>
      <c r="Q36" s="60">
        <f t="shared" si="5"/>
        <v>59.561752988047814</v>
      </c>
      <c r="R36" s="27" t="s">
        <v>7</v>
      </c>
      <c r="S36" s="27" t="s">
        <v>7</v>
      </c>
      <c r="T36" s="35" t="s">
        <v>7</v>
      </c>
    </row>
    <row r="37" spans="1:20" s="54" customFormat="1" ht="15.75" x14ac:dyDescent="0.2">
      <c r="A37" s="70">
        <v>16</v>
      </c>
      <c r="B37" s="72" t="s">
        <v>52</v>
      </c>
      <c r="C37" s="73" t="s">
        <v>46</v>
      </c>
      <c r="D37" s="28" t="s">
        <v>7</v>
      </c>
      <c r="E37" s="22" t="s">
        <v>7</v>
      </c>
      <c r="F37" s="60" t="s">
        <v>7</v>
      </c>
      <c r="G37" s="60" t="s">
        <v>7</v>
      </c>
      <c r="H37" s="60" t="s">
        <v>7</v>
      </c>
      <c r="I37" s="22" t="s">
        <v>7</v>
      </c>
      <c r="J37" s="30" t="s">
        <v>7</v>
      </c>
      <c r="K37" s="60" t="s">
        <v>7</v>
      </c>
      <c r="L37" s="22" t="s">
        <v>7</v>
      </c>
      <c r="M37" s="30" t="s">
        <v>7</v>
      </c>
      <c r="N37" s="35" t="s">
        <v>7</v>
      </c>
      <c r="O37" s="22" t="s">
        <v>7</v>
      </c>
      <c r="P37" s="30" t="s">
        <v>7</v>
      </c>
      <c r="Q37" s="35" t="s">
        <v>7</v>
      </c>
      <c r="R37" s="28">
        <v>171</v>
      </c>
      <c r="S37" s="32">
        <v>20070.27</v>
      </c>
      <c r="T37" s="35" t="s">
        <v>7</v>
      </c>
    </row>
    <row r="38" spans="1:20" s="54" customFormat="1" ht="15.75" x14ac:dyDescent="0.2">
      <c r="A38" s="70">
        <v>17</v>
      </c>
      <c r="B38" s="9">
        <v>388</v>
      </c>
      <c r="C38" s="8" t="s">
        <v>50</v>
      </c>
      <c r="D38" s="28" t="s">
        <v>7</v>
      </c>
      <c r="E38" s="22" t="s">
        <v>7</v>
      </c>
      <c r="F38" s="22" t="s">
        <v>7</v>
      </c>
      <c r="G38" s="30" t="s">
        <v>7</v>
      </c>
      <c r="H38" s="60" t="s">
        <v>7</v>
      </c>
      <c r="I38" s="22" t="s">
        <v>7</v>
      </c>
      <c r="J38" s="30" t="s">
        <v>7</v>
      </c>
      <c r="K38" s="60" t="s">
        <v>7</v>
      </c>
      <c r="L38" s="22" t="s">
        <v>7</v>
      </c>
      <c r="M38" s="30" t="s">
        <v>7</v>
      </c>
      <c r="N38" s="35" t="s">
        <v>7</v>
      </c>
      <c r="O38" s="22" t="s">
        <v>7</v>
      </c>
      <c r="P38" s="30" t="s">
        <v>7</v>
      </c>
      <c r="Q38" s="35" t="s">
        <v>7</v>
      </c>
      <c r="R38" s="28">
        <v>293</v>
      </c>
      <c r="S38" s="32">
        <v>34389.409999999996</v>
      </c>
      <c r="T38" s="35" t="s">
        <v>7</v>
      </c>
    </row>
    <row r="39" spans="1:20" s="54" customFormat="1" ht="15.75" x14ac:dyDescent="0.2">
      <c r="A39" s="52">
        <v>18</v>
      </c>
      <c r="B39" s="9">
        <v>389</v>
      </c>
      <c r="C39" s="8" t="s">
        <v>47</v>
      </c>
      <c r="D39" s="28" t="s">
        <v>7</v>
      </c>
      <c r="E39" s="22" t="s">
        <v>7</v>
      </c>
      <c r="F39" s="22" t="s">
        <v>7</v>
      </c>
      <c r="G39" s="30" t="s">
        <v>7</v>
      </c>
      <c r="H39" s="60" t="s">
        <v>7</v>
      </c>
      <c r="I39" s="22" t="s">
        <v>7</v>
      </c>
      <c r="J39" s="30" t="s">
        <v>7</v>
      </c>
      <c r="K39" s="60" t="s">
        <v>7</v>
      </c>
      <c r="L39" s="22" t="s">
        <v>7</v>
      </c>
      <c r="M39" s="30" t="s">
        <v>7</v>
      </c>
      <c r="N39" s="35" t="s">
        <v>7</v>
      </c>
      <c r="O39" s="22" t="s">
        <v>7</v>
      </c>
      <c r="P39" s="30" t="s">
        <v>7</v>
      </c>
      <c r="Q39" s="35" t="s">
        <v>7</v>
      </c>
      <c r="R39" s="28">
        <v>285</v>
      </c>
      <c r="S39" s="32">
        <v>33450.449999999997</v>
      </c>
      <c r="T39" s="35" t="s">
        <v>7</v>
      </c>
    </row>
    <row r="40" spans="1:20" s="54" customFormat="1" ht="15.75" x14ac:dyDescent="0.2">
      <c r="A40" s="52">
        <v>19</v>
      </c>
      <c r="B40" s="9">
        <v>391</v>
      </c>
      <c r="C40" s="8" t="s">
        <v>48</v>
      </c>
      <c r="D40" s="28" t="s">
        <v>7</v>
      </c>
      <c r="E40" s="22" t="s">
        <v>7</v>
      </c>
      <c r="F40" s="22" t="s">
        <v>7</v>
      </c>
      <c r="G40" s="30" t="s">
        <v>7</v>
      </c>
      <c r="H40" s="60" t="s">
        <v>7</v>
      </c>
      <c r="I40" s="22" t="s">
        <v>7</v>
      </c>
      <c r="J40" s="30" t="s">
        <v>7</v>
      </c>
      <c r="K40" s="60" t="s">
        <v>7</v>
      </c>
      <c r="L40" s="22" t="s">
        <v>7</v>
      </c>
      <c r="M40" s="30" t="s">
        <v>7</v>
      </c>
      <c r="N40" s="35" t="s">
        <v>7</v>
      </c>
      <c r="O40" s="22" t="s">
        <v>7</v>
      </c>
      <c r="P40" s="30" t="s">
        <v>7</v>
      </c>
      <c r="Q40" s="35" t="s">
        <v>7</v>
      </c>
      <c r="R40" s="28">
        <v>455</v>
      </c>
      <c r="S40" s="32">
        <v>53403.35</v>
      </c>
      <c r="T40" s="35" t="s">
        <v>7</v>
      </c>
    </row>
    <row r="41" spans="1:20" s="54" customFormat="1" ht="15.75" x14ac:dyDescent="0.2">
      <c r="A41" s="70">
        <v>20</v>
      </c>
      <c r="B41" s="9">
        <v>394</v>
      </c>
      <c r="C41" s="10" t="s">
        <v>19</v>
      </c>
      <c r="D41" s="28">
        <v>2132</v>
      </c>
      <c r="E41" s="22">
        <f t="shared" ref="E41:E93" si="6">ROUND(D41,0)</f>
        <v>2132</v>
      </c>
      <c r="F41" s="22">
        <v>58</v>
      </c>
      <c r="G41" s="30">
        <v>2949.88</v>
      </c>
      <c r="H41" s="60">
        <f t="shared" ref="H41:H93" si="7">+F41/E41*100</f>
        <v>2.7204502814258911</v>
      </c>
      <c r="I41" s="22">
        <v>87</v>
      </c>
      <c r="J41" s="30">
        <v>4424.82</v>
      </c>
      <c r="K41" s="60">
        <f t="shared" ref="K41:K93" si="8">+I41/E41*100</f>
        <v>4.080675422138837</v>
      </c>
      <c r="L41" s="22">
        <v>236</v>
      </c>
      <c r="M41" s="30">
        <v>12002.960000000003</v>
      </c>
      <c r="N41" s="60">
        <f t="shared" ref="N41:N93" si="9">+L41/E41*100</f>
        <v>11.069418386491558</v>
      </c>
      <c r="O41" s="22">
        <v>249</v>
      </c>
      <c r="P41" s="30">
        <v>4414.7700000000004</v>
      </c>
      <c r="Q41" s="60">
        <f t="shared" ref="Q41:Q93" si="10">+O41/(I41+L41)*100</f>
        <v>77.089783281733745</v>
      </c>
      <c r="R41" s="38">
        <v>156</v>
      </c>
      <c r="S41" s="67">
        <v>18309.72</v>
      </c>
      <c r="T41" s="35" t="s">
        <v>7</v>
      </c>
    </row>
    <row r="42" spans="1:20" s="54" customFormat="1" ht="15.75" x14ac:dyDescent="0.2">
      <c r="A42" s="70">
        <v>21</v>
      </c>
      <c r="B42" s="9">
        <v>441</v>
      </c>
      <c r="C42" s="10" t="s">
        <v>72</v>
      </c>
      <c r="D42" s="28" t="s">
        <v>7</v>
      </c>
      <c r="E42" s="22" t="s">
        <v>7</v>
      </c>
      <c r="F42" s="22" t="s">
        <v>7</v>
      </c>
      <c r="G42" s="30" t="s">
        <v>7</v>
      </c>
      <c r="H42" s="60" t="s">
        <v>7</v>
      </c>
      <c r="I42" s="22" t="s">
        <v>7</v>
      </c>
      <c r="J42" s="30" t="s">
        <v>7</v>
      </c>
      <c r="K42" s="60" t="s">
        <v>7</v>
      </c>
      <c r="L42" s="22" t="s">
        <v>7</v>
      </c>
      <c r="M42" s="30" t="s">
        <v>7</v>
      </c>
      <c r="N42" s="35" t="s">
        <v>7</v>
      </c>
      <c r="O42" s="22" t="s">
        <v>7</v>
      </c>
      <c r="P42" s="30" t="s">
        <v>7</v>
      </c>
      <c r="Q42" s="35" t="s">
        <v>7</v>
      </c>
      <c r="R42" s="68">
        <v>156</v>
      </c>
      <c r="S42" s="69">
        <v>18309.72</v>
      </c>
      <c r="T42" s="35" t="s">
        <v>7</v>
      </c>
    </row>
    <row r="43" spans="1:20" s="54" customFormat="1" ht="15.75" x14ac:dyDescent="0.2">
      <c r="A43" s="52">
        <v>22</v>
      </c>
      <c r="B43" s="9">
        <v>531</v>
      </c>
      <c r="C43" s="10" t="s">
        <v>24</v>
      </c>
      <c r="D43" s="28">
        <v>1166</v>
      </c>
      <c r="E43" s="22">
        <f t="shared" si="6"/>
        <v>1166</v>
      </c>
      <c r="F43" s="22"/>
      <c r="G43" s="30"/>
      <c r="H43" s="60">
        <f t="shared" si="7"/>
        <v>0</v>
      </c>
      <c r="I43" s="22">
        <v>47</v>
      </c>
      <c r="J43" s="30">
        <v>2390.42</v>
      </c>
      <c r="K43" s="60">
        <f t="shared" si="8"/>
        <v>4.0308747855917666</v>
      </c>
      <c r="L43" s="22">
        <v>98</v>
      </c>
      <c r="M43" s="30">
        <v>4984.28</v>
      </c>
      <c r="N43" s="60">
        <f t="shared" si="9"/>
        <v>8.4048027444253854</v>
      </c>
      <c r="O43" s="22">
        <v>58</v>
      </c>
      <c r="P43" s="30">
        <v>1028.3400000000001</v>
      </c>
      <c r="Q43" s="60">
        <f t="shared" si="10"/>
        <v>40</v>
      </c>
      <c r="R43" s="27" t="s">
        <v>7</v>
      </c>
      <c r="S43" s="27" t="s">
        <v>7</v>
      </c>
      <c r="T43" s="35" t="s">
        <v>7</v>
      </c>
    </row>
    <row r="44" spans="1:20" s="54" customFormat="1" ht="15.75" x14ac:dyDescent="0.2">
      <c r="A44" s="52">
        <v>23</v>
      </c>
      <c r="B44" s="9">
        <v>4421</v>
      </c>
      <c r="C44" s="10" t="s">
        <v>77</v>
      </c>
      <c r="D44" s="28">
        <v>1127</v>
      </c>
      <c r="E44" s="22">
        <f t="shared" si="6"/>
        <v>1127</v>
      </c>
      <c r="F44" s="22">
        <v>12</v>
      </c>
      <c r="G44" s="30">
        <v>610.32000000000005</v>
      </c>
      <c r="H44" s="60">
        <f t="shared" si="7"/>
        <v>1.064773735581189</v>
      </c>
      <c r="I44" s="22">
        <v>138</v>
      </c>
      <c r="J44" s="30">
        <v>7018.68</v>
      </c>
      <c r="K44" s="60">
        <f t="shared" si="8"/>
        <v>12.244897959183673</v>
      </c>
      <c r="L44" s="22">
        <v>161</v>
      </c>
      <c r="M44" s="30">
        <v>8188.46</v>
      </c>
      <c r="N44" s="60">
        <f t="shared" si="9"/>
        <v>14.285714285714285</v>
      </c>
      <c r="O44" s="22">
        <v>370</v>
      </c>
      <c r="P44" s="30">
        <v>6560.1</v>
      </c>
      <c r="Q44" s="60">
        <f t="shared" si="10"/>
        <v>123.74581939799332</v>
      </c>
      <c r="R44" s="27" t="s">
        <v>7</v>
      </c>
      <c r="S44" s="27" t="s">
        <v>7</v>
      </c>
      <c r="T44" s="35" t="s">
        <v>7</v>
      </c>
    </row>
    <row r="45" spans="1:20" s="54" customFormat="1" ht="15.75" x14ac:dyDescent="0.2">
      <c r="A45" s="70">
        <v>24</v>
      </c>
      <c r="B45" s="9">
        <v>4422</v>
      </c>
      <c r="C45" s="10" t="s">
        <v>20</v>
      </c>
      <c r="D45" s="28">
        <v>980</v>
      </c>
      <c r="E45" s="22">
        <f t="shared" si="6"/>
        <v>980</v>
      </c>
      <c r="F45" s="22">
        <v>7</v>
      </c>
      <c r="G45" s="30">
        <v>356.02</v>
      </c>
      <c r="H45" s="60">
        <f t="shared" si="7"/>
        <v>0.7142857142857143</v>
      </c>
      <c r="I45" s="22">
        <v>33</v>
      </c>
      <c r="J45" s="30">
        <v>1678.3799999999999</v>
      </c>
      <c r="K45" s="60">
        <f t="shared" si="8"/>
        <v>3.3673469387755102</v>
      </c>
      <c r="L45" s="22">
        <v>99</v>
      </c>
      <c r="M45" s="30">
        <v>5035.1400000000003</v>
      </c>
      <c r="N45" s="60">
        <f t="shared" si="9"/>
        <v>10.102040816326531</v>
      </c>
      <c r="O45" s="22">
        <v>70</v>
      </c>
      <c r="P45" s="30">
        <v>1241.0999999999999</v>
      </c>
      <c r="Q45" s="60">
        <f t="shared" si="10"/>
        <v>53.030303030303031</v>
      </c>
      <c r="R45" s="28">
        <v>172</v>
      </c>
      <c r="S45" s="32">
        <v>20187.64</v>
      </c>
      <c r="T45" s="35" t="s">
        <v>7</v>
      </c>
    </row>
    <row r="46" spans="1:20" s="54" customFormat="1" ht="15.75" x14ac:dyDescent="0.2">
      <c r="A46" s="70">
        <v>25</v>
      </c>
      <c r="B46" s="9">
        <v>4432</v>
      </c>
      <c r="C46" s="10" t="s">
        <v>21</v>
      </c>
      <c r="D46" s="28">
        <v>82</v>
      </c>
      <c r="E46" s="22">
        <f t="shared" si="6"/>
        <v>82</v>
      </c>
      <c r="F46" s="22">
        <v>10</v>
      </c>
      <c r="G46" s="30">
        <v>508.6</v>
      </c>
      <c r="H46" s="60">
        <f t="shared" si="7"/>
        <v>12.195121951219512</v>
      </c>
      <c r="I46" s="22">
        <v>87</v>
      </c>
      <c r="J46" s="30">
        <v>4424.8200000000006</v>
      </c>
      <c r="K46" s="60">
        <f t="shared" si="8"/>
        <v>106.09756097560977</v>
      </c>
      <c r="L46" s="22">
        <v>123</v>
      </c>
      <c r="M46" s="30">
        <v>6255.78</v>
      </c>
      <c r="N46" s="60">
        <f t="shared" si="9"/>
        <v>150</v>
      </c>
      <c r="O46" s="22">
        <v>194</v>
      </c>
      <c r="P46" s="30">
        <v>3439.62</v>
      </c>
      <c r="Q46" s="60">
        <f t="shared" si="10"/>
        <v>92.38095238095238</v>
      </c>
      <c r="R46" s="27" t="s">
        <v>7</v>
      </c>
      <c r="S46" s="27" t="s">
        <v>7</v>
      </c>
      <c r="T46" s="35" t="s">
        <v>7</v>
      </c>
    </row>
    <row r="47" spans="1:20" s="54" customFormat="1" ht="15.75" x14ac:dyDescent="0.2">
      <c r="A47" s="52">
        <v>26</v>
      </c>
      <c r="B47" s="9">
        <v>4475</v>
      </c>
      <c r="C47" s="10" t="s">
        <v>37</v>
      </c>
      <c r="D47" s="28">
        <v>2915</v>
      </c>
      <c r="E47" s="22">
        <f t="shared" si="6"/>
        <v>2915</v>
      </c>
      <c r="F47" s="22">
        <v>43</v>
      </c>
      <c r="G47" s="30">
        <v>2186.98</v>
      </c>
      <c r="H47" s="60">
        <f t="shared" si="7"/>
        <v>1.4751286449399656</v>
      </c>
      <c r="I47" s="22">
        <v>72</v>
      </c>
      <c r="J47" s="30">
        <v>3661.92</v>
      </c>
      <c r="K47" s="60">
        <f t="shared" si="8"/>
        <v>2.4699828473413379</v>
      </c>
      <c r="L47" s="22">
        <v>212</v>
      </c>
      <c r="M47" s="30">
        <v>10782.32</v>
      </c>
      <c r="N47" s="60">
        <f t="shared" si="9"/>
        <v>7.2727272727272725</v>
      </c>
      <c r="O47" s="22">
        <v>335</v>
      </c>
      <c r="P47" s="30">
        <v>5939.55</v>
      </c>
      <c r="Q47" s="60">
        <f t="shared" si="10"/>
        <v>117.95774647887325</v>
      </c>
      <c r="R47" s="27" t="s">
        <v>7</v>
      </c>
      <c r="S47" s="27" t="s">
        <v>7</v>
      </c>
      <c r="T47" s="35" t="s">
        <v>7</v>
      </c>
    </row>
    <row r="48" spans="1:20" s="54" customFormat="1" ht="15.75" x14ac:dyDescent="0.2">
      <c r="A48" s="52">
        <v>27</v>
      </c>
      <c r="B48" s="9">
        <v>4483</v>
      </c>
      <c r="C48" s="10" t="s">
        <v>35</v>
      </c>
      <c r="D48" s="28">
        <v>364</v>
      </c>
      <c r="E48" s="22">
        <f t="shared" si="6"/>
        <v>364</v>
      </c>
      <c r="F48" s="22">
        <v>5</v>
      </c>
      <c r="G48" s="30">
        <v>254.3</v>
      </c>
      <c r="H48" s="60">
        <f t="shared" si="7"/>
        <v>1.3736263736263736</v>
      </c>
      <c r="I48" s="22"/>
      <c r="J48" s="30"/>
      <c r="K48" s="60">
        <f t="shared" si="8"/>
        <v>0</v>
      </c>
      <c r="L48" s="22"/>
      <c r="M48" s="30"/>
      <c r="N48" s="60">
        <f t="shared" si="9"/>
        <v>0</v>
      </c>
      <c r="O48" s="22"/>
      <c r="P48" s="30"/>
      <c r="Q48" s="60"/>
      <c r="R48" s="27" t="s">
        <v>7</v>
      </c>
      <c r="S48" s="27" t="s">
        <v>7</v>
      </c>
      <c r="T48" s="35" t="s">
        <v>7</v>
      </c>
    </row>
    <row r="49" spans="1:20" s="54" customFormat="1" ht="15.75" x14ac:dyDescent="0.2">
      <c r="A49" s="70">
        <v>28</v>
      </c>
      <c r="B49" s="9">
        <v>4484</v>
      </c>
      <c r="C49" s="10" t="s">
        <v>39</v>
      </c>
      <c r="D49" s="28">
        <v>1291</v>
      </c>
      <c r="E49" s="22">
        <f t="shared" si="6"/>
        <v>1291</v>
      </c>
      <c r="F49" s="22">
        <v>14</v>
      </c>
      <c r="G49" s="30">
        <v>712.04</v>
      </c>
      <c r="H49" s="60">
        <f t="shared" si="7"/>
        <v>1.0844306738962044</v>
      </c>
      <c r="I49" s="22">
        <v>26</v>
      </c>
      <c r="J49" s="30">
        <v>1322.36</v>
      </c>
      <c r="K49" s="60">
        <f t="shared" si="8"/>
        <v>2.0139426800929514</v>
      </c>
      <c r="L49" s="22">
        <v>86</v>
      </c>
      <c r="M49" s="30">
        <v>4373.96</v>
      </c>
      <c r="N49" s="60">
        <f t="shared" si="9"/>
        <v>6.6615027110766851</v>
      </c>
      <c r="O49" s="22">
        <v>79</v>
      </c>
      <c r="P49" s="30">
        <v>1400.67</v>
      </c>
      <c r="Q49" s="60">
        <f t="shared" si="10"/>
        <v>70.535714285714292</v>
      </c>
      <c r="R49" s="27" t="s">
        <v>7</v>
      </c>
      <c r="S49" s="27" t="s">
        <v>7</v>
      </c>
      <c r="T49" s="35" t="s">
        <v>7</v>
      </c>
    </row>
    <row r="50" spans="1:20" s="54" customFormat="1" ht="15.75" x14ac:dyDescent="0.2">
      <c r="A50" s="70">
        <v>29</v>
      </c>
      <c r="B50" s="9">
        <v>4545</v>
      </c>
      <c r="C50" s="10" t="s">
        <v>22</v>
      </c>
      <c r="D50" s="28">
        <v>1450</v>
      </c>
      <c r="E50" s="22">
        <f t="shared" si="6"/>
        <v>1450</v>
      </c>
      <c r="F50" s="22">
        <v>13</v>
      </c>
      <c r="G50" s="30">
        <v>661.18000000000006</v>
      </c>
      <c r="H50" s="60">
        <f t="shared" si="7"/>
        <v>0.89655172413793094</v>
      </c>
      <c r="I50" s="22">
        <v>159</v>
      </c>
      <c r="J50" s="30">
        <v>8086.7400000000007</v>
      </c>
      <c r="K50" s="60">
        <f t="shared" si="8"/>
        <v>10.965517241379311</v>
      </c>
      <c r="L50" s="22">
        <v>218</v>
      </c>
      <c r="M50" s="30">
        <v>11087.48</v>
      </c>
      <c r="N50" s="60">
        <f t="shared" si="9"/>
        <v>15.03448275862069</v>
      </c>
      <c r="O50" s="22">
        <v>320</v>
      </c>
      <c r="P50" s="30">
        <v>5673.6</v>
      </c>
      <c r="Q50" s="60">
        <f t="shared" si="10"/>
        <v>84.880636604774537</v>
      </c>
      <c r="R50" s="27" t="s">
        <v>7</v>
      </c>
      <c r="S50" s="27" t="s">
        <v>7</v>
      </c>
      <c r="T50" s="35" t="s">
        <v>7</v>
      </c>
    </row>
    <row r="51" spans="1:20" s="54" customFormat="1" ht="15.75" x14ac:dyDescent="0.2">
      <c r="A51" s="52">
        <v>30</v>
      </c>
      <c r="B51" s="9">
        <v>4548</v>
      </c>
      <c r="C51" s="10" t="s">
        <v>10</v>
      </c>
      <c r="D51" s="28">
        <v>461</v>
      </c>
      <c r="E51" s="22">
        <f t="shared" si="6"/>
        <v>461</v>
      </c>
      <c r="F51" s="22">
        <v>27</v>
      </c>
      <c r="G51" s="30">
        <v>1373.22</v>
      </c>
      <c r="H51" s="60">
        <f t="shared" si="7"/>
        <v>5.8568329718004337</v>
      </c>
      <c r="I51" s="22">
        <v>63</v>
      </c>
      <c r="J51" s="30">
        <v>3204.18</v>
      </c>
      <c r="K51" s="60">
        <f t="shared" si="8"/>
        <v>13.665943600867678</v>
      </c>
      <c r="L51" s="22">
        <v>159</v>
      </c>
      <c r="M51" s="30">
        <v>8086.7400000000007</v>
      </c>
      <c r="N51" s="60">
        <f t="shared" si="9"/>
        <v>34.490238611713664</v>
      </c>
      <c r="O51" s="22">
        <v>45</v>
      </c>
      <c r="P51" s="30">
        <v>797.85</v>
      </c>
      <c r="Q51" s="60">
        <f t="shared" si="10"/>
        <v>20.27027027027027</v>
      </c>
      <c r="R51" s="27" t="s">
        <v>7</v>
      </c>
      <c r="S51" s="27" t="s">
        <v>7</v>
      </c>
      <c r="T51" s="35" t="s">
        <v>7</v>
      </c>
    </row>
    <row r="52" spans="1:20" s="54" customFormat="1" ht="15.75" x14ac:dyDescent="0.2">
      <c r="A52" s="52">
        <v>31</v>
      </c>
      <c r="B52" s="9">
        <v>4549</v>
      </c>
      <c r="C52" s="8" t="s">
        <v>11</v>
      </c>
      <c r="D52" s="28">
        <v>1312</v>
      </c>
      <c r="E52" s="22">
        <f t="shared" si="6"/>
        <v>1312</v>
      </c>
      <c r="F52" s="22">
        <v>13</v>
      </c>
      <c r="G52" s="30">
        <v>661.18</v>
      </c>
      <c r="H52" s="60">
        <f t="shared" si="7"/>
        <v>0.99085365853658536</v>
      </c>
      <c r="I52" s="22">
        <v>83</v>
      </c>
      <c r="J52" s="30">
        <v>4221.38</v>
      </c>
      <c r="K52" s="60">
        <f t="shared" si="8"/>
        <v>6.3262195121951219</v>
      </c>
      <c r="L52" s="22">
        <v>144</v>
      </c>
      <c r="M52" s="30">
        <v>7323.84</v>
      </c>
      <c r="N52" s="60">
        <f t="shared" si="9"/>
        <v>10.975609756097562</v>
      </c>
      <c r="O52" s="22">
        <v>210</v>
      </c>
      <c r="P52" s="30">
        <v>3723.2999999999997</v>
      </c>
      <c r="Q52" s="60">
        <f t="shared" si="10"/>
        <v>92.511013215859023</v>
      </c>
      <c r="R52" s="27" t="s">
        <v>7</v>
      </c>
      <c r="S52" s="27" t="s">
        <v>7</v>
      </c>
      <c r="T52" s="35" t="s">
        <v>7</v>
      </c>
    </row>
    <row r="53" spans="1:20" s="54" customFormat="1" ht="15.75" x14ac:dyDescent="0.2">
      <c r="A53" s="70">
        <v>32</v>
      </c>
      <c r="B53" s="9">
        <v>4570</v>
      </c>
      <c r="C53" s="8" t="s">
        <v>18</v>
      </c>
      <c r="D53" s="28">
        <v>551</v>
      </c>
      <c r="E53" s="22">
        <f t="shared" si="6"/>
        <v>551</v>
      </c>
      <c r="F53" s="22">
        <v>92</v>
      </c>
      <c r="G53" s="30">
        <v>4679.1200000000008</v>
      </c>
      <c r="H53" s="60">
        <f t="shared" si="7"/>
        <v>16.696914700544465</v>
      </c>
      <c r="I53" s="22">
        <v>44</v>
      </c>
      <c r="J53" s="30">
        <v>2237.84</v>
      </c>
      <c r="K53" s="60">
        <f t="shared" si="8"/>
        <v>7.9854809437386569</v>
      </c>
      <c r="L53" s="22">
        <v>206</v>
      </c>
      <c r="M53" s="30">
        <v>10477.16</v>
      </c>
      <c r="N53" s="60">
        <f t="shared" si="9"/>
        <v>37.386569872958262</v>
      </c>
      <c r="O53" s="22">
        <v>239</v>
      </c>
      <c r="P53" s="30">
        <v>4237.47</v>
      </c>
      <c r="Q53" s="60">
        <f t="shared" si="10"/>
        <v>95.6</v>
      </c>
      <c r="R53" s="27" t="s">
        <v>7</v>
      </c>
      <c r="S53" s="27" t="s">
        <v>7</v>
      </c>
      <c r="T53" s="35" t="s">
        <v>7</v>
      </c>
    </row>
    <row r="54" spans="1:20" s="54" customFormat="1" ht="15.75" x14ac:dyDescent="0.2">
      <c r="A54" s="70">
        <v>33</v>
      </c>
      <c r="B54" s="9">
        <v>4593</v>
      </c>
      <c r="C54" s="10" t="s">
        <v>14</v>
      </c>
      <c r="D54" s="28">
        <v>340</v>
      </c>
      <c r="E54" s="22">
        <f t="shared" si="6"/>
        <v>340</v>
      </c>
      <c r="F54" s="22">
        <v>2</v>
      </c>
      <c r="G54" s="30">
        <v>101.72</v>
      </c>
      <c r="H54" s="60">
        <f t="shared" si="7"/>
        <v>0.58823529411764708</v>
      </c>
      <c r="I54" s="22">
        <v>40</v>
      </c>
      <c r="J54" s="30">
        <v>2034.3999999999999</v>
      </c>
      <c r="K54" s="60">
        <f t="shared" si="8"/>
        <v>11.76470588235294</v>
      </c>
      <c r="L54" s="22">
        <v>134</v>
      </c>
      <c r="M54" s="30">
        <v>6815.24</v>
      </c>
      <c r="N54" s="60">
        <f t="shared" si="9"/>
        <v>39.411764705882355</v>
      </c>
      <c r="O54" s="22">
        <v>155</v>
      </c>
      <c r="P54" s="30">
        <v>2748.15</v>
      </c>
      <c r="Q54" s="60">
        <f t="shared" si="10"/>
        <v>89.080459770114942</v>
      </c>
      <c r="R54" s="27" t="s">
        <v>7</v>
      </c>
      <c r="S54" s="27" t="s">
        <v>7</v>
      </c>
      <c r="T54" s="35" t="s">
        <v>7</v>
      </c>
    </row>
    <row r="55" spans="1:20" s="54" customFormat="1" ht="15.75" x14ac:dyDescent="0.2">
      <c r="A55" s="52">
        <v>34</v>
      </c>
      <c r="B55" s="9">
        <v>4594</v>
      </c>
      <c r="C55" s="10" t="s">
        <v>13</v>
      </c>
      <c r="D55" s="28">
        <v>262</v>
      </c>
      <c r="E55" s="22">
        <f t="shared" si="6"/>
        <v>262</v>
      </c>
      <c r="F55" s="22">
        <v>5</v>
      </c>
      <c r="G55" s="30">
        <v>254.3</v>
      </c>
      <c r="H55" s="60">
        <f t="shared" si="7"/>
        <v>1.9083969465648856</v>
      </c>
      <c r="I55" s="22">
        <v>31</v>
      </c>
      <c r="J55" s="30">
        <v>1576.66</v>
      </c>
      <c r="K55" s="60">
        <f t="shared" si="8"/>
        <v>11.83206106870229</v>
      </c>
      <c r="L55" s="22">
        <v>13</v>
      </c>
      <c r="M55" s="30">
        <v>661.18000000000006</v>
      </c>
      <c r="N55" s="60">
        <f t="shared" si="9"/>
        <v>4.9618320610687023</v>
      </c>
      <c r="O55" s="22">
        <v>118</v>
      </c>
      <c r="P55" s="30">
        <v>2092.14</v>
      </c>
      <c r="Q55" s="60">
        <f t="shared" si="10"/>
        <v>268.18181818181819</v>
      </c>
      <c r="R55" s="27" t="s">
        <v>7</v>
      </c>
      <c r="S55" s="27" t="s">
        <v>7</v>
      </c>
      <c r="T55" s="35" t="s">
        <v>7</v>
      </c>
    </row>
    <row r="56" spans="1:20" s="54" customFormat="1" ht="15.75" x14ac:dyDescent="0.2">
      <c r="A56" s="52">
        <v>35</v>
      </c>
      <c r="B56" s="9">
        <v>4641</v>
      </c>
      <c r="C56" s="10" t="s">
        <v>15</v>
      </c>
      <c r="D56" s="28">
        <v>137</v>
      </c>
      <c r="E56" s="22">
        <f t="shared" si="6"/>
        <v>137</v>
      </c>
      <c r="F56" s="22">
        <v>2</v>
      </c>
      <c r="G56" s="30">
        <v>101.72</v>
      </c>
      <c r="H56" s="60">
        <f t="shared" si="7"/>
        <v>1.4598540145985401</v>
      </c>
      <c r="I56" s="22">
        <v>31</v>
      </c>
      <c r="J56" s="30">
        <v>1576.6599999999999</v>
      </c>
      <c r="K56" s="60">
        <f t="shared" si="8"/>
        <v>22.627737226277372</v>
      </c>
      <c r="L56" s="22">
        <v>74</v>
      </c>
      <c r="M56" s="30">
        <v>3763.64</v>
      </c>
      <c r="N56" s="60">
        <f t="shared" si="9"/>
        <v>54.014598540145982</v>
      </c>
      <c r="O56" s="22">
        <v>105</v>
      </c>
      <c r="P56" s="30">
        <v>1861.6499999999999</v>
      </c>
      <c r="Q56" s="60">
        <f t="shared" si="10"/>
        <v>100</v>
      </c>
      <c r="R56" s="27" t="s">
        <v>7</v>
      </c>
      <c r="S56" s="27" t="s">
        <v>7</v>
      </c>
      <c r="T56" s="35" t="s">
        <v>7</v>
      </c>
    </row>
    <row r="57" spans="1:20" s="54" customFormat="1" ht="15.75" x14ac:dyDescent="0.2">
      <c r="A57" s="70">
        <v>36</v>
      </c>
      <c r="B57" s="9">
        <v>4659</v>
      </c>
      <c r="C57" s="10" t="s">
        <v>23</v>
      </c>
      <c r="D57" s="28">
        <v>130</v>
      </c>
      <c r="E57" s="22">
        <f t="shared" si="6"/>
        <v>130</v>
      </c>
      <c r="F57" s="22">
        <v>58</v>
      </c>
      <c r="G57" s="30">
        <v>2949.88</v>
      </c>
      <c r="H57" s="60">
        <f t="shared" si="7"/>
        <v>44.61538461538462</v>
      </c>
      <c r="I57" s="22">
        <v>32</v>
      </c>
      <c r="J57" s="30">
        <v>1627.52</v>
      </c>
      <c r="K57" s="60">
        <f t="shared" si="8"/>
        <v>24.615384615384617</v>
      </c>
      <c r="L57" s="22">
        <v>105</v>
      </c>
      <c r="M57" s="30">
        <v>5340.3</v>
      </c>
      <c r="N57" s="60">
        <f t="shared" si="9"/>
        <v>80.769230769230774</v>
      </c>
      <c r="O57" s="22">
        <v>100</v>
      </c>
      <c r="P57" s="30">
        <v>1772.9999999999998</v>
      </c>
      <c r="Q57" s="60">
        <f t="shared" si="10"/>
        <v>72.992700729927009</v>
      </c>
      <c r="R57" s="27" t="s">
        <v>7</v>
      </c>
      <c r="S57" s="27" t="s">
        <v>7</v>
      </c>
      <c r="T57" s="35" t="s">
        <v>7</v>
      </c>
    </row>
    <row r="58" spans="1:20" s="54" customFormat="1" ht="15.75" x14ac:dyDescent="0.2">
      <c r="A58" s="70">
        <v>37</v>
      </c>
      <c r="B58" s="9">
        <v>4670</v>
      </c>
      <c r="C58" s="10" t="s">
        <v>53</v>
      </c>
      <c r="D58" s="28">
        <v>464</v>
      </c>
      <c r="E58" s="22">
        <f t="shared" si="6"/>
        <v>464</v>
      </c>
      <c r="F58" s="22">
        <v>1</v>
      </c>
      <c r="G58" s="30">
        <v>50.86</v>
      </c>
      <c r="H58" s="60">
        <f t="shared" si="7"/>
        <v>0.21551724137931033</v>
      </c>
      <c r="I58" s="22">
        <v>44</v>
      </c>
      <c r="J58" s="30">
        <v>2237.84</v>
      </c>
      <c r="K58" s="60">
        <f t="shared" si="8"/>
        <v>9.4827586206896548</v>
      </c>
      <c r="L58" s="22">
        <v>75</v>
      </c>
      <c r="M58" s="30">
        <v>3814.5</v>
      </c>
      <c r="N58" s="60">
        <f t="shared" si="9"/>
        <v>16.163793103448278</v>
      </c>
      <c r="O58" s="22">
        <v>115</v>
      </c>
      <c r="P58" s="30">
        <v>2038.95</v>
      </c>
      <c r="Q58" s="60">
        <f t="shared" si="10"/>
        <v>96.638655462184872</v>
      </c>
      <c r="R58" s="27" t="s">
        <v>7</v>
      </c>
      <c r="S58" s="27" t="s">
        <v>7</v>
      </c>
      <c r="T58" s="35" t="s">
        <v>7</v>
      </c>
    </row>
    <row r="59" spans="1:20" s="54" customFormat="1" ht="15.75" x14ac:dyDescent="0.2">
      <c r="A59" s="52">
        <v>38</v>
      </c>
      <c r="B59" s="9">
        <v>4705</v>
      </c>
      <c r="C59" s="10" t="s">
        <v>36</v>
      </c>
      <c r="D59" s="28">
        <v>300</v>
      </c>
      <c r="E59" s="22">
        <f t="shared" si="6"/>
        <v>300</v>
      </c>
      <c r="F59" s="22">
        <v>21</v>
      </c>
      <c r="G59" s="30">
        <v>1068.0600000000002</v>
      </c>
      <c r="H59" s="60">
        <f t="shared" si="7"/>
        <v>7.0000000000000009</v>
      </c>
      <c r="I59" s="22">
        <v>63</v>
      </c>
      <c r="J59" s="30">
        <v>3204.1799999999994</v>
      </c>
      <c r="K59" s="60">
        <f t="shared" si="8"/>
        <v>21</v>
      </c>
      <c r="L59" s="22">
        <v>90</v>
      </c>
      <c r="M59" s="30">
        <v>4577.3999999999996</v>
      </c>
      <c r="N59" s="60">
        <f t="shared" si="9"/>
        <v>30</v>
      </c>
      <c r="O59" s="22">
        <v>35</v>
      </c>
      <c r="P59" s="30">
        <v>620.54999999999995</v>
      </c>
      <c r="Q59" s="60">
        <f t="shared" si="10"/>
        <v>22.875816993464053</v>
      </c>
      <c r="R59" s="27" t="s">
        <v>7</v>
      </c>
      <c r="S59" s="27" t="s">
        <v>7</v>
      </c>
      <c r="T59" s="35" t="s">
        <v>7</v>
      </c>
    </row>
    <row r="60" spans="1:20" s="54" customFormat="1" ht="15.75" x14ac:dyDescent="0.2">
      <c r="A60" s="52">
        <v>39</v>
      </c>
      <c r="B60" s="9">
        <v>4727</v>
      </c>
      <c r="C60" s="7" t="s">
        <v>74</v>
      </c>
      <c r="D60" s="28">
        <v>754</v>
      </c>
      <c r="E60" s="22">
        <f t="shared" si="6"/>
        <v>754</v>
      </c>
      <c r="F60" s="22">
        <v>15</v>
      </c>
      <c r="G60" s="30">
        <v>762.90000000000009</v>
      </c>
      <c r="H60" s="60">
        <f t="shared" si="7"/>
        <v>1.989389920424403</v>
      </c>
      <c r="I60" s="22">
        <v>48</v>
      </c>
      <c r="J60" s="30">
        <v>2441.2799999999997</v>
      </c>
      <c r="K60" s="60">
        <f t="shared" si="8"/>
        <v>6.3660477453580899</v>
      </c>
      <c r="L60" s="22">
        <v>103</v>
      </c>
      <c r="M60" s="30">
        <v>5238.58</v>
      </c>
      <c r="N60" s="60">
        <f t="shared" si="9"/>
        <v>13.660477453580903</v>
      </c>
      <c r="O60" s="22">
        <v>55</v>
      </c>
      <c r="P60" s="30">
        <v>975.15</v>
      </c>
      <c r="Q60" s="60">
        <f t="shared" si="10"/>
        <v>36.423841059602644</v>
      </c>
      <c r="R60" s="27" t="s">
        <v>7</v>
      </c>
      <c r="S60" s="27" t="s">
        <v>7</v>
      </c>
      <c r="T60" s="35" t="s">
        <v>7</v>
      </c>
    </row>
    <row r="61" spans="1:20" s="54" customFormat="1" ht="15.75" x14ac:dyDescent="0.2">
      <c r="A61" s="70">
        <v>40</v>
      </c>
      <c r="B61" s="9">
        <v>6132</v>
      </c>
      <c r="C61" s="10" t="s">
        <v>40</v>
      </c>
      <c r="D61" s="28">
        <v>965</v>
      </c>
      <c r="E61" s="22">
        <f t="shared" si="6"/>
        <v>965</v>
      </c>
      <c r="F61" s="22">
        <v>42</v>
      </c>
      <c r="G61" s="30">
        <v>2136.12</v>
      </c>
      <c r="H61" s="60">
        <f t="shared" si="7"/>
        <v>4.3523316062176169</v>
      </c>
      <c r="I61" s="22">
        <v>87</v>
      </c>
      <c r="J61" s="30">
        <v>4424.82</v>
      </c>
      <c r="K61" s="60">
        <f t="shared" si="8"/>
        <v>9.0155440414507773</v>
      </c>
      <c r="L61" s="22">
        <v>293</v>
      </c>
      <c r="M61" s="30">
        <v>14901.979999999998</v>
      </c>
      <c r="N61" s="60">
        <f t="shared" si="9"/>
        <v>30.362694300518132</v>
      </c>
      <c r="O61" s="22">
        <v>187</v>
      </c>
      <c r="P61" s="30">
        <v>3315.51</v>
      </c>
      <c r="Q61" s="60">
        <f t="shared" si="10"/>
        <v>49.210526315789473</v>
      </c>
      <c r="R61" s="27" t="s">
        <v>7</v>
      </c>
      <c r="S61" s="27" t="s">
        <v>7</v>
      </c>
      <c r="T61" s="35" t="s">
        <v>7</v>
      </c>
    </row>
    <row r="62" spans="1:20" s="54" customFormat="1" ht="15.75" x14ac:dyDescent="0.2">
      <c r="A62" s="70">
        <v>41</v>
      </c>
      <c r="B62" s="9">
        <v>6139</v>
      </c>
      <c r="C62" s="10" t="s">
        <v>41</v>
      </c>
      <c r="D62" s="28">
        <v>1972</v>
      </c>
      <c r="E62" s="22">
        <f t="shared" si="6"/>
        <v>1972</v>
      </c>
      <c r="F62" s="22">
        <v>62</v>
      </c>
      <c r="G62" s="30">
        <v>3153.3199999999997</v>
      </c>
      <c r="H62" s="60">
        <f t="shared" si="7"/>
        <v>3.1440162271805274</v>
      </c>
      <c r="I62" s="22">
        <v>66</v>
      </c>
      <c r="J62" s="30">
        <v>3356.7599999999998</v>
      </c>
      <c r="K62" s="60">
        <f t="shared" si="8"/>
        <v>3.3468559837728193</v>
      </c>
      <c r="L62" s="22">
        <v>482</v>
      </c>
      <c r="M62" s="30">
        <v>24514.52</v>
      </c>
      <c r="N62" s="60">
        <f t="shared" si="9"/>
        <v>24.442190669371197</v>
      </c>
      <c r="O62" s="22">
        <v>274</v>
      </c>
      <c r="P62" s="30">
        <v>4858.0200000000004</v>
      </c>
      <c r="Q62" s="60">
        <f t="shared" si="10"/>
        <v>50</v>
      </c>
      <c r="R62" s="27" t="s">
        <v>7</v>
      </c>
      <c r="S62" s="27" t="s">
        <v>7</v>
      </c>
      <c r="T62" s="35" t="s">
        <v>7</v>
      </c>
    </row>
    <row r="63" spans="1:20" s="54" customFormat="1" ht="15.75" x14ac:dyDescent="0.2">
      <c r="A63" s="52">
        <v>42</v>
      </c>
      <c r="B63" s="9">
        <v>6219</v>
      </c>
      <c r="C63" s="7" t="s">
        <v>67</v>
      </c>
      <c r="D63" s="28">
        <v>445</v>
      </c>
      <c r="E63" s="22">
        <f t="shared" si="6"/>
        <v>445</v>
      </c>
      <c r="F63" s="22">
        <v>18</v>
      </c>
      <c r="G63" s="30">
        <v>915.48</v>
      </c>
      <c r="H63" s="60">
        <f t="shared" si="7"/>
        <v>4.0449438202247192</v>
      </c>
      <c r="I63" s="22">
        <v>90</v>
      </c>
      <c r="J63" s="30">
        <v>4577.3999999999996</v>
      </c>
      <c r="K63" s="60">
        <f t="shared" si="8"/>
        <v>20.224719101123593</v>
      </c>
      <c r="L63" s="22">
        <v>151</v>
      </c>
      <c r="M63" s="30">
        <v>7679.86</v>
      </c>
      <c r="N63" s="60">
        <f t="shared" si="9"/>
        <v>33.932584269662918</v>
      </c>
      <c r="O63" s="22">
        <v>189</v>
      </c>
      <c r="P63" s="30">
        <v>3350.9700000000003</v>
      </c>
      <c r="Q63" s="60">
        <f t="shared" si="10"/>
        <v>78.423236514522827</v>
      </c>
      <c r="R63" s="27" t="s">
        <v>7</v>
      </c>
      <c r="S63" s="27" t="s">
        <v>7</v>
      </c>
      <c r="T63" s="35" t="s">
        <v>7</v>
      </c>
    </row>
    <row r="64" spans="1:20" s="54" customFormat="1" ht="15.75" x14ac:dyDescent="0.2">
      <c r="A64" s="52">
        <v>43</v>
      </c>
      <c r="B64" s="9">
        <v>6457</v>
      </c>
      <c r="C64" s="7" t="s">
        <v>68</v>
      </c>
      <c r="D64" s="28">
        <v>288</v>
      </c>
      <c r="E64" s="22">
        <f t="shared" si="6"/>
        <v>288</v>
      </c>
      <c r="F64" s="22">
        <v>6</v>
      </c>
      <c r="G64" s="30">
        <v>305.15999999999997</v>
      </c>
      <c r="H64" s="60">
        <f t="shared" si="7"/>
        <v>2.083333333333333</v>
      </c>
      <c r="I64" s="22">
        <v>41</v>
      </c>
      <c r="J64" s="30">
        <v>2085.2600000000002</v>
      </c>
      <c r="K64" s="60">
        <f t="shared" si="8"/>
        <v>14.236111111111111</v>
      </c>
      <c r="L64" s="22">
        <v>122</v>
      </c>
      <c r="M64" s="30">
        <v>6204.92</v>
      </c>
      <c r="N64" s="60">
        <f t="shared" si="9"/>
        <v>42.361111111111107</v>
      </c>
      <c r="O64" s="22">
        <v>131</v>
      </c>
      <c r="P64" s="30">
        <v>2322.63</v>
      </c>
      <c r="Q64" s="60">
        <f t="shared" si="10"/>
        <v>80.368098159509202</v>
      </c>
      <c r="R64" s="27" t="s">
        <v>7</v>
      </c>
      <c r="S64" s="27" t="s">
        <v>7</v>
      </c>
      <c r="T64" s="35" t="s">
        <v>7</v>
      </c>
    </row>
    <row r="65" spans="1:20" s="54" customFormat="1" ht="15.75" x14ac:dyDescent="0.2">
      <c r="A65" s="70">
        <v>44</v>
      </c>
      <c r="B65" s="9">
        <v>6518</v>
      </c>
      <c r="C65" s="8" t="s">
        <v>79</v>
      </c>
      <c r="D65" s="28" t="s">
        <v>7</v>
      </c>
      <c r="E65" s="22" t="s">
        <v>7</v>
      </c>
      <c r="F65" s="60" t="s">
        <v>7</v>
      </c>
      <c r="G65" s="60" t="s">
        <v>7</v>
      </c>
      <c r="H65" s="60" t="s">
        <v>7</v>
      </c>
      <c r="I65" s="27" t="s">
        <v>7</v>
      </c>
      <c r="J65" s="27" t="s">
        <v>7</v>
      </c>
      <c r="K65" s="60" t="s">
        <v>7</v>
      </c>
      <c r="L65" s="22" t="s">
        <v>7</v>
      </c>
      <c r="M65" s="30" t="s">
        <v>7</v>
      </c>
      <c r="N65" s="35" t="s">
        <v>7</v>
      </c>
      <c r="O65" s="22" t="s">
        <v>7</v>
      </c>
      <c r="P65" s="30" t="s">
        <v>7</v>
      </c>
      <c r="Q65" s="35" t="s">
        <v>7</v>
      </c>
      <c r="R65" s="38">
        <v>376</v>
      </c>
      <c r="S65" s="67">
        <v>44131.119999999995</v>
      </c>
      <c r="T65" s="35" t="s">
        <v>7</v>
      </c>
    </row>
    <row r="66" spans="1:20" s="54" customFormat="1" ht="15.75" x14ac:dyDescent="0.2">
      <c r="A66" s="70">
        <v>45</v>
      </c>
      <c r="B66" s="9">
        <v>6657</v>
      </c>
      <c r="C66" s="10" t="s">
        <v>78</v>
      </c>
      <c r="D66" s="28">
        <v>905</v>
      </c>
      <c r="E66" s="22">
        <f t="shared" si="6"/>
        <v>905</v>
      </c>
      <c r="F66" s="22">
        <v>2</v>
      </c>
      <c r="G66" s="30">
        <v>101.72</v>
      </c>
      <c r="H66" s="60">
        <f t="shared" si="7"/>
        <v>0.22099447513812157</v>
      </c>
      <c r="I66" s="22">
        <v>69</v>
      </c>
      <c r="J66" s="30">
        <v>3509.34</v>
      </c>
      <c r="K66" s="60">
        <f t="shared" si="8"/>
        <v>7.6243093922651939</v>
      </c>
      <c r="L66" s="22">
        <v>240</v>
      </c>
      <c r="M66" s="30">
        <v>12206.4</v>
      </c>
      <c r="N66" s="60">
        <f t="shared" si="9"/>
        <v>26.519337016574585</v>
      </c>
      <c r="O66" s="22">
        <v>163</v>
      </c>
      <c r="P66" s="30">
        <v>2889.99</v>
      </c>
      <c r="Q66" s="60">
        <f t="shared" si="10"/>
        <v>52.750809061488667</v>
      </c>
      <c r="R66" s="27" t="s">
        <v>7</v>
      </c>
      <c r="S66" s="67" t="s">
        <v>7</v>
      </c>
      <c r="T66" s="35" t="s">
        <v>7</v>
      </c>
    </row>
    <row r="67" spans="1:20" s="54" customFormat="1" ht="15.75" x14ac:dyDescent="0.2">
      <c r="A67" s="52">
        <v>46</v>
      </c>
      <c r="B67" s="9">
        <v>6678</v>
      </c>
      <c r="C67" s="10" t="s">
        <v>102</v>
      </c>
      <c r="D67" s="28" t="s">
        <v>7</v>
      </c>
      <c r="E67" s="22" t="s">
        <v>7</v>
      </c>
      <c r="F67" s="22"/>
      <c r="G67" s="22"/>
      <c r="H67" s="22" t="s">
        <v>7</v>
      </c>
      <c r="I67" s="22"/>
      <c r="J67" s="30"/>
      <c r="K67" s="60" t="s">
        <v>7</v>
      </c>
      <c r="L67" s="22"/>
      <c r="M67" s="30"/>
      <c r="N67" s="35" t="s">
        <v>7</v>
      </c>
      <c r="O67" s="22"/>
      <c r="P67" s="30"/>
      <c r="Q67" s="35" t="s">
        <v>7</v>
      </c>
      <c r="R67" s="38">
        <v>332</v>
      </c>
      <c r="S67" s="67">
        <v>38966.839999999997</v>
      </c>
      <c r="T67" s="35" t="s">
        <v>7</v>
      </c>
    </row>
    <row r="68" spans="1:20" s="54" customFormat="1" ht="15.75" x14ac:dyDescent="0.2">
      <c r="A68" s="52">
        <v>47</v>
      </c>
      <c r="B68" s="9">
        <v>7041</v>
      </c>
      <c r="C68" s="10" t="s">
        <v>32</v>
      </c>
      <c r="D68" s="28">
        <v>1083</v>
      </c>
      <c r="E68" s="22">
        <f t="shared" si="6"/>
        <v>1083</v>
      </c>
      <c r="F68" s="22">
        <v>19</v>
      </c>
      <c r="G68" s="30">
        <v>966.34</v>
      </c>
      <c r="H68" s="60">
        <f t="shared" si="7"/>
        <v>1.7543859649122806</v>
      </c>
      <c r="I68" s="22">
        <v>85</v>
      </c>
      <c r="J68" s="30">
        <v>4323.1000000000004</v>
      </c>
      <c r="K68" s="60">
        <f t="shared" si="8"/>
        <v>7.8485687903970449</v>
      </c>
      <c r="L68" s="22">
        <v>72</v>
      </c>
      <c r="M68" s="30">
        <v>3661.92</v>
      </c>
      <c r="N68" s="60">
        <f t="shared" si="9"/>
        <v>6.64819944598338</v>
      </c>
      <c r="O68" s="22">
        <v>56</v>
      </c>
      <c r="P68" s="30">
        <v>992.87999999999988</v>
      </c>
      <c r="Q68" s="60">
        <f t="shared" si="10"/>
        <v>35.668789808917197</v>
      </c>
      <c r="R68" s="27" t="s">
        <v>7</v>
      </c>
      <c r="S68" s="27" t="s">
        <v>7</v>
      </c>
      <c r="T68" s="35" t="s">
        <v>7</v>
      </c>
    </row>
    <row r="69" spans="1:20" s="54" customFormat="1" ht="15.75" x14ac:dyDescent="0.2">
      <c r="A69" s="70">
        <v>48</v>
      </c>
      <c r="B69" s="9">
        <v>7049</v>
      </c>
      <c r="C69" s="10" t="s">
        <v>75</v>
      </c>
      <c r="D69" s="28">
        <v>1348</v>
      </c>
      <c r="E69" s="22">
        <f t="shared" si="6"/>
        <v>1348</v>
      </c>
      <c r="F69" s="22">
        <v>10</v>
      </c>
      <c r="G69" s="30">
        <v>508.6</v>
      </c>
      <c r="H69" s="60">
        <f t="shared" si="7"/>
        <v>0.74183976261127604</v>
      </c>
      <c r="I69" s="22">
        <v>134</v>
      </c>
      <c r="J69" s="30">
        <v>6815.24</v>
      </c>
      <c r="K69" s="60">
        <f t="shared" si="8"/>
        <v>9.940652818991099</v>
      </c>
      <c r="L69" s="22">
        <v>371</v>
      </c>
      <c r="M69" s="30">
        <v>18869.059999999998</v>
      </c>
      <c r="N69" s="60">
        <f t="shared" si="9"/>
        <v>27.522255192878337</v>
      </c>
      <c r="O69" s="22">
        <v>361</v>
      </c>
      <c r="P69" s="30">
        <v>6400.53</v>
      </c>
      <c r="Q69" s="60">
        <f t="shared" si="10"/>
        <v>71.485148514851488</v>
      </c>
      <c r="R69" s="27" t="s">
        <v>7</v>
      </c>
      <c r="S69" s="27" t="s">
        <v>7</v>
      </c>
      <c r="T69" s="35" t="s">
        <v>7</v>
      </c>
    </row>
    <row r="70" spans="1:20" s="54" customFormat="1" ht="31.5" x14ac:dyDescent="0.2">
      <c r="A70" s="70">
        <v>49</v>
      </c>
      <c r="B70" s="9">
        <v>7088</v>
      </c>
      <c r="C70" s="8" t="s">
        <v>119</v>
      </c>
      <c r="D70" s="28">
        <v>129</v>
      </c>
      <c r="E70" s="22">
        <f t="shared" si="6"/>
        <v>129</v>
      </c>
      <c r="F70" s="22">
        <v>12</v>
      </c>
      <c r="G70" s="30">
        <v>610.32000000000005</v>
      </c>
      <c r="H70" s="60">
        <f t="shared" si="7"/>
        <v>9.3023255813953494</v>
      </c>
      <c r="I70" s="22">
        <v>24</v>
      </c>
      <c r="J70" s="30">
        <v>1220.6400000000001</v>
      </c>
      <c r="K70" s="60">
        <f t="shared" si="8"/>
        <v>18.604651162790699</v>
      </c>
      <c r="L70" s="22">
        <v>40</v>
      </c>
      <c r="M70" s="30">
        <v>2034.4000000000003</v>
      </c>
      <c r="N70" s="60">
        <f t="shared" si="9"/>
        <v>31.007751937984494</v>
      </c>
      <c r="O70" s="22">
        <v>39</v>
      </c>
      <c r="P70" s="30">
        <v>691.47</v>
      </c>
      <c r="Q70" s="60">
        <f t="shared" si="10"/>
        <v>60.9375</v>
      </c>
      <c r="R70" s="27" t="s">
        <v>7</v>
      </c>
      <c r="S70" s="27" t="s">
        <v>7</v>
      </c>
      <c r="T70" s="35" t="s">
        <v>7</v>
      </c>
    </row>
    <row r="71" spans="1:20" s="54" customFormat="1" ht="15.75" x14ac:dyDescent="0.2">
      <c r="A71" s="52">
        <v>50</v>
      </c>
      <c r="B71" s="9" t="s">
        <v>116</v>
      </c>
      <c r="C71" s="10" t="s">
        <v>112</v>
      </c>
      <c r="D71" s="28">
        <v>448</v>
      </c>
      <c r="E71" s="28">
        <f t="shared" si="6"/>
        <v>448</v>
      </c>
      <c r="F71" s="28">
        <f>10+17</f>
        <v>27</v>
      </c>
      <c r="G71" s="32">
        <f>508.6+864.62</f>
        <v>1373.22</v>
      </c>
      <c r="H71" s="82">
        <f t="shared" si="7"/>
        <v>6.0267857142857144</v>
      </c>
      <c r="I71" s="28">
        <f>7+53</f>
        <v>60</v>
      </c>
      <c r="J71" s="32">
        <f>356.02+2695.58</f>
        <v>3051.6</v>
      </c>
      <c r="K71" s="82">
        <f t="shared" si="8"/>
        <v>13.392857142857142</v>
      </c>
      <c r="L71" s="28">
        <f>25+101</f>
        <v>126</v>
      </c>
      <c r="M71" s="32">
        <f>1271.5+5136.86</f>
        <v>6408.36</v>
      </c>
      <c r="N71" s="82">
        <f t="shared" si="9"/>
        <v>28.125</v>
      </c>
      <c r="O71" s="28">
        <f>31+72</f>
        <v>103</v>
      </c>
      <c r="P71" s="32">
        <f>549.63+1276.56</f>
        <v>1826.19</v>
      </c>
      <c r="Q71" s="82">
        <f t="shared" si="10"/>
        <v>55.376344086021504</v>
      </c>
      <c r="R71" s="55" t="s">
        <v>7</v>
      </c>
      <c r="S71" s="55" t="s">
        <v>7</v>
      </c>
      <c r="T71" s="83" t="s">
        <v>7</v>
      </c>
    </row>
    <row r="72" spans="1:20" s="54" customFormat="1" ht="15.75" x14ac:dyDescent="0.2">
      <c r="A72" s="52">
        <v>51</v>
      </c>
      <c r="B72" s="9">
        <v>8127</v>
      </c>
      <c r="C72" s="10" t="s">
        <v>42</v>
      </c>
      <c r="D72" s="28">
        <v>570</v>
      </c>
      <c r="E72" s="22">
        <f t="shared" si="6"/>
        <v>570</v>
      </c>
      <c r="F72" s="22">
        <v>53</v>
      </c>
      <c r="G72" s="30">
        <v>2695.58</v>
      </c>
      <c r="H72" s="60">
        <f t="shared" si="7"/>
        <v>9.2982456140350873</v>
      </c>
      <c r="I72" s="22">
        <v>99</v>
      </c>
      <c r="J72" s="30">
        <v>5035.1399999999994</v>
      </c>
      <c r="K72" s="60">
        <f t="shared" si="8"/>
        <v>17.368421052631579</v>
      </c>
      <c r="L72" s="22">
        <v>214</v>
      </c>
      <c r="M72" s="30">
        <v>10884.039999999999</v>
      </c>
      <c r="N72" s="60">
        <f t="shared" si="9"/>
        <v>37.543859649122808</v>
      </c>
      <c r="O72" s="22">
        <v>62</v>
      </c>
      <c r="P72" s="30">
        <v>1099.26</v>
      </c>
      <c r="Q72" s="60">
        <f t="shared" si="10"/>
        <v>19.808306709265175</v>
      </c>
      <c r="R72" s="27" t="s">
        <v>7</v>
      </c>
      <c r="S72" s="27" t="s">
        <v>7</v>
      </c>
      <c r="T72" s="35" t="s">
        <v>7</v>
      </c>
    </row>
    <row r="73" spans="1:20" s="54" customFormat="1" ht="15.75" x14ac:dyDescent="0.2">
      <c r="A73" s="70">
        <v>52</v>
      </c>
      <c r="B73" s="9">
        <v>10229</v>
      </c>
      <c r="C73" s="10" t="s">
        <v>34</v>
      </c>
      <c r="D73" s="28">
        <v>795</v>
      </c>
      <c r="E73" s="22">
        <f t="shared" si="6"/>
        <v>795</v>
      </c>
      <c r="F73" s="22"/>
      <c r="G73" s="30"/>
      <c r="H73" s="60">
        <f t="shared" si="7"/>
        <v>0</v>
      </c>
      <c r="I73" s="22">
        <v>24</v>
      </c>
      <c r="J73" s="30">
        <v>1220.6400000000001</v>
      </c>
      <c r="K73" s="60">
        <f t="shared" si="8"/>
        <v>3.0188679245283021</v>
      </c>
      <c r="L73" s="22">
        <v>88</v>
      </c>
      <c r="M73" s="30">
        <v>4475.68</v>
      </c>
      <c r="N73" s="60">
        <f t="shared" si="9"/>
        <v>11.069182389937108</v>
      </c>
      <c r="O73" s="22">
        <v>74</v>
      </c>
      <c r="P73" s="30">
        <v>1312.02</v>
      </c>
      <c r="Q73" s="60">
        <f t="shared" si="10"/>
        <v>66.071428571428569</v>
      </c>
      <c r="R73" s="27" t="s">
        <v>7</v>
      </c>
      <c r="S73" s="27" t="s">
        <v>7</v>
      </c>
      <c r="T73" s="35" t="s">
        <v>7</v>
      </c>
    </row>
    <row r="74" spans="1:20" s="54" customFormat="1" ht="15.75" x14ac:dyDescent="0.2">
      <c r="A74" s="70">
        <v>53</v>
      </c>
      <c r="B74" s="9">
        <v>10356</v>
      </c>
      <c r="C74" s="10" t="s">
        <v>76</v>
      </c>
      <c r="D74" s="28">
        <v>2056</v>
      </c>
      <c r="E74" s="22">
        <f t="shared" si="6"/>
        <v>2056</v>
      </c>
      <c r="F74" s="22">
        <v>37</v>
      </c>
      <c r="G74" s="30">
        <v>1881.82</v>
      </c>
      <c r="H74" s="60">
        <f t="shared" si="7"/>
        <v>1.7996108949416341</v>
      </c>
      <c r="I74" s="22">
        <v>121</v>
      </c>
      <c r="J74" s="30">
        <v>6154.0599999999995</v>
      </c>
      <c r="K74" s="60">
        <f t="shared" si="8"/>
        <v>5.8852140077821007</v>
      </c>
      <c r="L74" s="22">
        <v>257</v>
      </c>
      <c r="M74" s="30">
        <v>13071.02</v>
      </c>
      <c r="N74" s="60">
        <f t="shared" si="9"/>
        <v>12.5</v>
      </c>
      <c r="O74" s="22">
        <v>149</v>
      </c>
      <c r="P74" s="30">
        <v>2641.77</v>
      </c>
      <c r="Q74" s="60">
        <f t="shared" si="10"/>
        <v>39.417989417989418</v>
      </c>
      <c r="R74" s="27" t="s">
        <v>7</v>
      </c>
      <c r="S74" s="27" t="s">
        <v>7</v>
      </c>
      <c r="T74" s="35" t="s">
        <v>7</v>
      </c>
    </row>
    <row r="75" spans="1:20" s="54" customFormat="1" ht="15.75" x14ac:dyDescent="0.2">
      <c r="A75" s="52">
        <v>54</v>
      </c>
      <c r="B75" s="47">
        <v>13111</v>
      </c>
      <c r="C75" s="74" t="s">
        <v>70</v>
      </c>
      <c r="D75" s="28">
        <v>226</v>
      </c>
      <c r="E75" s="22">
        <f t="shared" si="6"/>
        <v>226</v>
      </c>
      <c r="F75" s="22">
        <v>9</v>
      </c>
      <c r="G75" s="30">
        <v>457.74</v>
      </c>
      <c r="H75" s="60">
        <f t="shared" si="7"/>
        <v>3.9823008849557522</v>
      </c>
      <c r="I75" s="22"/>
      <c r="J75" s="30"/>
      <c r="K75" s="60">
        <f t="shared" si="8"/>
        <v>0</v>
      </c>
      <c r="L75" s="22"/>
      <c r="M75" s="30"/>
      <c r="N75" s="60">
        <f t="shared" si="9"/>
        <v>0</v>
      </c>
      <c r="O75" s="22"/>
      <c r="P75" s="30"/>
      <c r="Q75" s="60"/>
      <c r="R75" s="27" t="s">
        <v>7</v>
      </c>
      <c r="S75" s="27" t="s">
        <v>7</v>
      </c>
      <c r="T75" s="35" t="s">
        <v>7</v>
      </c>
    </row>
    <row r="76" spans="1:20" s="54" customFormat="1" ht="15.75" x14ac:dyDescent="0.2">
      <c r="A76" s="52">
        <v>55</v>
      </c>
      <c r="B76" s="9">
        <v>14610</v>
      </c>
      <c r="C76" s="10" t="s">
        <v>25</v>
      </c>
      <c r="D76" s="28">
        <v>415</v>
      </c>
      <c r="E76" s="22">
        <f t="shared" si="6"/>
        <v>415</v>
      </c>
      <c r="F76" s="22">
        <v>8</v>
      </c>
      <c r="G76" s="30">
        <v>406.88</v>
      </c>
      <c r="H76" s="60">
        <f t="shared" si="7"/>
        <v>1.9277108433734942</v>
      </c>
      <c r="I76" s="22">
        <v>20</v>
      </c>
      <c r="J76" s="30">
        <v>1017.2</v>
      </c>
      <c r="K76" s="60">
        <f t="shared" si="8"/>
        <v>4.8192771084337354</v>
      </c>
      <c r="L76" s="22">
        <v>44</v>
      </c>
      <c r="M76" s="30">
        <v>2237.84</v>
      </c>
      <c r="N76" s="60">
        <f t="shared" si="9"/>
        <v>10.602409638554217</v>
      </c>
      <c r="O76" s="22">
        <v>97</v>
      </c>
      <c r="P76" s="30">
        <v>1719.81</v>
      </c>
      <c r="Q76" s="60">
        <f t="shared" si="10"/>
        <v>151.5625</v>
      </c>
      <c r="R76" s="28">
        <v>219</v>
      </c>
      <c r="S76" s="32">
        <v>25704.03</v>
      </c>
      <c r="T76" s="35" t="s">
        <v>7</v>
      </c>
    </row>
    <row r="77" spans="1:20" s="54" customFormat="1" ht="15.75" x14ac:dyDescent="0.2">
      <c r="A77" s="70">
        <v>56</v>
      </c>
      <c r="B77" s="47">
        <v>23171</v>
      </c>
      <c r="C77" s="71" t="s">
        <v>80</v>
      </c>
      <c r="D77" s="55" t="s">
        <v>7</v>
      </c>
      <c r="E77" s="55" t="s">
        <v>7</v>
      </c>
      <c r="F77" s="27"/>
      <c r="G77" s="27"/>
      <c r="H77" s="27" t="s">
        <v>7</v>
      </c>
      <c r="I77" s="27"/>
      <c r="J77" s="27"/>
      <c r="K77" s="27" t="s">
        <v>7</v>
      </c>
      <c r="L77" s="27" t="s">
        <v>7</v>
      </c>
      <c r="M77" s="27" t="s">
        <v>7</v>
      </c>
      <c r="N77" s="27" t="s">
        <v>7</v>
      </c>
      <c r="O77" s="27" t="s">
        <v>7</v>
      </c>
      <c r="P77" s="27" t="s">
        <v>7</v>
      </c>
      <c r="Q77" s="27" t="s">
        <v>7</v>
      </c>
      <c r="R77" s="28">
        <v>73</v>
      </c>
      <c r="S77" s="32">
        <v>8568.01</v>
      </c>
      <c r="T77" s="35" t="s">
        <v>7</v>
      </c>
    </row>
    <row r="78" spans="1:20" s="54" customFormat="1" ht="15.75" x14ac:dyDescent="0.2">
      <c r="A78" s="70">
        <v>57</v>
      </c>
      <c r="B78" s="9">
        <v>24650</v>
      </c>
      <c r="C78" s="10" t="s">
        <v>33</v>
      </c>
      <c r="D78" s="28">
        <v>556</v>
      </c>
      <c r="E78" s="22">
        <f t="shared" si="6"/>
        <v>556</v>
      </c>
      <c r="F78" s="22">
        <v>2</v>
      </c>
      <c r="G78" s="30">
        <v>101.72</v>
      </c>
      <c r="H78" s="60">
        <f t="shared" si="7"/>
        <v>0.35971223021582738</v>
      </c>
      <c r="I78" s="22">
        <v>46</v>
      </c>
      <c r="J78" s="30">
        <v>2339.5600000000004</v>
      </c>
      <c r="K78" s="60">
        <f t="shared" si="8"/>
        <v>8.2733812949640289</v>
      </c>
      <c r="L78" s="22">
        <v>42</v>
      </c>
      <c r="M78" s="30">
        <v>2136.12</v>
      </c>
      <c r="N78" s="60">
        <f t="shared" si="9"/>
        <v>7.5539568345323742</v>
      </c>
      <c r="O78" s="22">
        <v>1</v>
      </c>
      <c r="P78" s="30">
        <v>17.73</v>
      </c>
      <c r="Q78" s="60">
        <f t="shared" si="10"/>
        <v>1.1363636363636365</v>
      </c>
      <c r="R78" s="27" t="s">
        <v>7</v>
      </c>
      <c r="S78" s="27" t="s">
        <v>7</v>
      </c>
      <c r="T78" s="35" t="s">
        <v>7</v>
      </c>
    </row>
    <row r="79" spans="1:20" s="54" customFormat="1" ht="15.75" x14ac:dyDescent="0.2">
      <c r="A79" s="52">
        <v>58</v>
      </c>
      <c r="B79" s="47">
        <v>30440</v>
      </c>
      <c r="C79" s="74" t="s">
        <v>106</v>
      </c>
      <c r="D79" s="28">
        <v>32</v>
      </c>
      <c r="E79" s="22">
        <f t="shared" si="6"/>
        <v>32</v>
      </c>
      <c r="F79" s="22">
        <v>1</v>
      </c>
      <c r="G79" s="30">
        <v>50.86</v>
      </c>
      <c r="H79" s="60">
        <f t="shared" si="7"/>
        <v>3.125</v>
      </c>
      <c r="I79" s="22">
        <v>21</v>
      </c>
      <c r="J79" s="30">
        <v>1068.06</v>
      </c>
      <c r="K79" s="60">
        <f t="shared" si="8"/>
        <v>65.625</v>
      </c>
      <c r="L79" s="22">
        <v>30</v>
      </c>
      <c r="M79" s="30">
        <v>1525.8000000000002</v>
      </c>
      <c r="N79" s="60">
        <f t="shared" si="9"/>
        <v>93.75</v>
      </c>
      <c r="O79" s="22">
        <v>38</v>
      </c>
      <c r="P79" s="30">
        <v>673.74</v>
      </c>
      <c r="Q79" s="60">
        <f t="shared" si="10"/>
        <v>74.509803921568633</v>
      </c>
      <c r="R79" s="27" t="s">
        <v>7</v>
      </c>
      <c r="S79" s="27" t="s">
        <v>7</v>
      </c>
      <c r="T79" s="35" t="s">
        <v>7</v>
      </c>
    </row>
    <row r="80" spans="1:20" s="54" customFormat="1" ht="15.75" x14ac:dyDescent="0.2">
      <c r="A80" s="52">
        <v>59</v>
      </c>
      <c r="B80" s="9">
        <v>30462</v>
      </c>
      <c r="C80" s="7" t="s">
        <v>69</v>
      </c>
      <c r="D80" s="28">
        <v>125</v>
      </c>
      <c r="E80" s="22">
        <f t="shared" si="6"/>
        <v>125</v>
      </c>
      <c r="F80" s="22"/>
      <c r="G80" s="30"/>
      <c r="H80" s="60">
        <f t="shared" si="7"/>
        <v>0</v>
      </c>
      <c r="I80" s="22">
        <v>11</v>
      </c>
      <c r="J80" s="30">
        <v>559.46</v>
      </c>
      <c r="K80" s="60">
        <f t="shared" si="8"/>
        <v>8.7999999999999989</v>
      </c>
      <c r="L80" s="22">
        <v>71</v>
      </c>
      <c r="M80" s="30">
        <v>3611.06</v>
      </c>
      <c r="N80" s="60">
        <f t="shared" si="9"/>
        <v>56.8</v>
      </c>
      <c r="O80" s="22">
        <v>52</v>
      </c>
      <c r="P80" s="30">
        <v>921.96</v>
      </c>
      <c r="Q80" s="60">
        <f t="shared" si="10"/>
        <v>63.414634146341463</v>
      </c>
      <c r="R80" s="27" t="s">
        <v>7</v>
      </c>
      <c r="S80" s="27" t="s">
        <v>7</v>
      </c>
      <c r="T80" s="35" t="s">
        <v>7</v>
      </c>
    </row>
    <row r="81" spans="1:20" s="54" customFormat="1" ht="15.75" x14ac:dyDescent="0.2">
      <c r="A81" s="70">
        <v>60</v>
      </c>
      <c r="B81" s="9">
        <v>36199</v>
      </c>
      <c r="C81" s="10" t="s">
        <v>83</v>
      </c>
      <c r="D81" s="28">
        <v>1043</v>
      </c>
      <c r="E81" s="22">
        <f t="shared" si="6"/>
        <v>1043</v>
      </c>
      <c r="F81" s="22">
        <v>10</v>
      </c>
      <c r="G81" s="30">
        <v>508.6</v>
      </c>
      <c r="H81" s="60">
        <f t="shared" si="7"/>
        <v>0.95877277085330781</v>
      </c>
      <c r="I81" s="22">
        <v>131</v>
      </c>
      <c r="J81" s="30">
        <v>6662.66</v>
      </c>
      <c r="K81" s="60">
        <f t="shared" si="8"/>
        <v>12.559923298178333</v>
      </c>
      <c r="L81" s="22">
        <v>177</v>
      </c>
      <c r="M81" s="30">
        <v>9002.2199999999993</v>
      </c>
      <c r="N81" s="60">
        <f t="shared" si="9"/>
        <v>16.970278044103548</v>
      </c>
      <c r="O81" s="22">
        <v>274</v>
      </c>
      <c r="P81" s="30">
        <v>4858.0199999999995</v>
      </c>
      <c r="Q81" s="60">
        <f t="shared" si="10"/>
        <v>88.961038961038966</v>
      </c>
      <c r="R81" s="27" t="s">
        <v>7</v>
      </c>
      <c r="S81" s="27" t="s">
        <v>7</v>
      </c>
      <c r="T81" s="35" t="s">
        <v>7</v>
      </c>
    </row>
    <row r="82" spans="1:20" s="54" customFormat="1" ht="15.75" x14ac:dyDescent="0.2">
      <c r="A82" s="70">
        <v>61</v>
      </c>
      <c r="B82" s="9">
        <v>37905</v>
      </c>
      <c r="C82" s="10" t="s">
        <v>26</v>
      </c>
      <c r="D82" s="28">
        <v>59</v>
      </c>
      <c r="E82" s="22">
        <f t="shared" si="6"/>
        <v>59</v>
      </c>
      <c r="F82" s="22">
        <v>21</v>
      </c>
      <c r="G82" s="30">
        <v>1068.06</v>
      </c>
      <c r="H82" s="60">
        <f t="shared" si="7"/>
        <v>35.593220338983052</v>
      </c>
      <c r="I82" s="22">
        <v>19</v>
      </c>
      <c r="J82" s="30">
        <v>966.33999999999992</v>
      </c>
      <c r="K82" s="60">
        <f t="shared" si="8"/>
        <v>32.20338983050847</v>
      </c>
      <c r="L82" s="22">
        <v>36</v>
      </c>
      <c r="M82" s="30">
        <v>1830.96</v>
      </c>
      <c r="N82" s="60">
        <f t="shared" si="9"/>
        <v>61.016949152542374</v>
      </c>
      <c r="O82" s="22">
        <v>56</v>
      </c>
      <c r="P82" s="30">
        <v>992.88000000000011</v>
      </c>
      <c r="Q82" s="60">
        <f t="shared" si="10"/>
        <v>101.81818181818181</v>
      </c>
      <c r="R82" s="27" t="s">
        <v>7</v>
      </c>
      <c r="S82" s="27" t="s">
        <v>7</v>
      </c>
      <c r="T82" s="35" t="s">
        <v>7</v>
      </c>
    </row>
    <row r="83" spans="1:20" s="54" customFormat="1" ht="15.75" x14ac:dyDescent="0.2">
      <c r="A83" s="52">
        <v>62</v>
      </c>
      <c r="B83" s="9">
        <v>49198</v>
      </c>
      <c r="C83" s="10" t="s">
        <v>27</v>
      </c>
      <c r="D83" s="28">
        <v>1364</v>
      </c>
      <c r="E83" s="22">
        <f t="shared" si="6"/>
        <v>1364</v>
      </c>
      <c r="F83" s="22"/>
      <c r="G83" s="30"/>
      <c r="H83" s="60">
        <f t="shared" si="7"/>
        <v>0</v>
      </c>
      <c r="I83" s="22">
        <v>107</v>
      </c>
      <c r="J83" s="30">
        <v>5442.02</v>
      </c>
      <c r="K83" s="60">
        <f t="shared" si="8"/>
        <v>7.8445747800586512</v>
      </c>
      <c r="L83" s="22">
        <v>120</v>
      </c>
      <c r="M83" s="30">
        <v>6103.2</v>
      </c>
      <c r="N83" s="60">
        <f t="shared" si="9"/>
        <v>8.7976539589442826</v>
      </c>
      <c r="O83" s="22">
        <v>246</v>
      </c>
      <c r="P83" s="30">
        <v>4361.58</v>
      </c>
      <c r="Q83" s="60">
        <f t="shared" si="10"/>
        <v>108.37004405286343</v>
      </c>
      <c r="R83" s="27" t="s">
        <v>7</v>
      </c>
      <c r="S83" s="27" t="s">
        <v>7</v>
      </c>
      <c r="T83" s="35" t="s">
        <v>7</v>
      </c>
    </row>
    <row r="84" spans="1:20" s="54" customFormat="1" ht="15.75" x14ac:dyDescent="0.2">
      <c r="A84" s="52">
        <v>63</v>
      </c>
      <c r="B84" s="9">
        <v>50386</v>
      </c>
      <c r="C84" s="10" t="s">
        <v>110</v>
      </c>
      <c r="D84" s="28">
        <v>461</v>
      </c>
      <c r="E84" s="22">
        <f t="shared" si="6"/>
        <v>461</v>
      </c>
      <c r="F84" s="22"/>
      <c r="G84" s="30"/>
      <c r="H84" s="60">
        <f t="shared" si="7"/>
        <v>0</v>
      </c>
      <c r="I84" s="22">
        <v>68</v>
      </c>
      <c r="J84" s="30">
        <v>3458.4800000000005</v>
      </c>
      <c r="K84" s="60">
        <f t="shared" si="8"/>
        <v>14.75054229934924</v>
      </c>
      <c r="L84" s="22">
        <v>85</v>
      </c>
      <c r="M84" s="30">
        <v>4323.1000000000004</v>
      </c>
      <c r="N84" s="60">
        <f t="shared" si="9"/>
        <v>18.43817787418655</v>
      </c>
      <c r="O84" s="22">
        <v>89</v>
      </c>
      <c r="P84" s="30">
        <v>1577.97</v>
      </c>
      <c r="Q84" s="60">
        <f t="shared" si="10"/>
        <v>58.169934640522882</v>
      </c>
      <c r="R84" s="27" t="s">
        <v>7</v>
      </c>
      <c r="S84" s="27" t="s">
        <v>7</v>
      </c>
      <c r="T84" s="35" t="s">
        <v>7</v>
      </c>
    </row>
    <row r="85" spans="1:20" s="54" customFormat="1" ht="15.75" x14ac:dyDescent="0.2">
      <c r="A85" s="70">
        <v>64</v>
      </c>
      <c r="B85" s="9">
        <v>50388</v>
      </c>
      <c r="C85" s="10" t="s">
        <v>109</v>
      </c>
      <c r="D85" s="28">
        <v>89</v>
      </c>
      <c r="E85" s="22">
        <f t="shared" si="6"/>
        <v>89</v>
      </c>
      <c r="F85" s="22">
        <v>1</v>
      </c>
      <c r="G85" s="30">
        <v>50.86</v>
      </c>
      <c r="H85" s="60">
        <f t="shared" si="7"/>
        <v>1.1235955056179776</v>
      </c>
      <c r="I85" s="22">
        <v>10</v>
      </c>
      <c r="J85" s="30">
        <v>508.6</v>
      </c>
      <c r="K85" s="60">
        <f t="shared" si="8"/>
        <v>11.235955056179774</v>
      </c>
      <c r="L85" s="22">
        <v>18</v>
      </c>
      <c r="M85" s="30">
        <v>915.48</v>
      </c>
      <c r="N85" s="60">
        <f t="shared" si="9"/>
        <v>20.224719101123593</v>
      </c>
      <c r="O85" s="22">
        <v>100</v>
      </c>
      <c r="P85" s="30">
        <v>1773</v>
      </c>
      <c r="Q85" s="60">
        <f t="shared" si="10"/>
        <v>357.14285714285717</v>
      </c>
      <c r="R85" s="27" t="s">
        <v>7</v>
      </c>
      <c r="S85" s="27" t="s">
        <v>7</v>
      </c>
      <c r="T85" s="35" t="s">
        <v>7</v>
      </c>
    </row>
    <row r="86" spans="1:20" s="54" customFormat="1" ht="15.75" x14ac:dyDescent="0.2">
      <c r="A86" s="70">
        <v>65</v>
      </c>
      <c r="B86" s="9">
        <v>51918</v>
      </c>
      <c r="C86" s="10" t="s">
        <v>28</v>
      </c>
      <c r="D86" s="28">
        <v>719</v>
      </c>
      <c r="E86" s="22">
        <f t="shared" si="6"/>
        <v>719</v>
      </c>
      <c r="F86" s="22">
        <v>12</v>
      </c>
      <c r="G86" s="30">
        <v>610.32000000000005</v>
      </c>
      <c r="H86" s="60">
        <f t="shared" si="7"/>
        <v>1.6689847009735743</v>
      </c>
      <c r="I86" s="22">
        <v>103</v>
      </c>
      <c r="J86" s="30">
        <v>5238.58</v>
      </c>
      <c r="K86" s="60">
        <f t="shared" si="8"/>
        <v>14.325452016689846</v>
      </c>
      <c r="L86" s="22">
        <v>227</v>
      </c>
      <c r="M86" s="30">
        <v>11545.220000000001</v>
      </c>
      <c r="N86" s="60">
        <f t="shared" si="9"/>
        <v>31.571627260083453</v>
      </c>
      <c r="O86" s="22">
        <v>274</v>
      </c>
      <c r="P86" s="30">
        <v>4858.0199999999995</v>
      </c>
      <c r="Q86" s="60">
        <f t="shared" si="10"/>
        <v>83.030303030303031</v>
      </c>
      <c r="R86" s="27" t="s">
        <v>7</v>
      </c>
      <c r="S86" s="27" t="s">
        <v>7</v>
      </c>
      <c r="T86" s="35" t="s">
        <v>7</v>
      </c>
    </row>
    <row r="87" spans="1:20" s="54" customFormat="1" ht="15.75" x14ac:dyDescent="0.2">
      <c r="A87" s="52">
        <v>66</v>
      </c>
      <c r="B87" s="9">
        <v>52165</v>
      </c>
      <c r="C87" s="10" t="s">
        <v>43</v>
      </c>
      <c r="D87" s="28">
        <v>443</v>
      </c>
      <c r="E87" s="22">
        <f t="shared" si="6"/>
        <v>443</v>
      </c>
      <c r="F87" s="22">
        <v>21</v>
      </c>
      <c r="G87" s="30">
        <v>1068.0600000000002</v>
      </c>
      <c r="H87" s="60">
        <f t="shared" si="7"/>
        <v>4.7404063205417613</v>
      </c>
      <c r="I87" s="22">
        <v>49</v>
      </c>
      <c r="J87" s="30">
        <v>2492.1400000000003</v>
      </c>
      <c r="K87" s="60">
        <f t="shared" si="8"/>
        <v>11.060948081264108</v>
      </c>
      <c r="L87" s="22">
        <v>159</v>
      </c>
      <c r="M87" s="30">
        <v>8086.74</v>
      </c>
      <c r="N87" s="60">
        <f t="shared" si="9"/>
        <v>35.891647855530472</v>
      </c>
      <c r="O87" s="22">
        <v>103</v>
      </c>
      <c r="P87" s="30">
        <v>1826.19</v>
      </c>
      <c r="Q87" s="60">
        <f t="shared" si="10"/>
        <v>49.519230769230774</v>
      </c>
      <c r="R87" s="27" t="s">
        <v>7</v>
      </c>
      <c r="S87" s="27" t="s">
        <v>7</v>
      </c>
      <c r="T87" s="35" t="s">
        <v>7</v>
      </c>
    </row>
    <row r="88" spans="1:20" s="54" customFormat="1" ht="15.75" x14ac:dyDescent="0.2">
      <c r="A88" s="52">
        <v>67</v>
      </c>
      <c r="B88" s="9">
        <v>53117</v>
      </c>
      <c r="C88" s="10" t="s">
        <v>82</v>
      </c>
      <c r="D88" s="28">
        <v>783</v>
      </c>
      <c r="E88" s="22">
        <f t="shared" si="6"/>
        <v>783</v>
      </c>
      <c r="F88" s="22">
        <v>14</v>
      </c>
      <c r="G88" s="30">
        <v>712.04</v>
      </c>
      <c r="H88" s="60">
        <f t="shared" si="7"/>
        <v>1.7879948914431671</v>
      </c>
      <c r="I88" s="22">
        <v>100</v>
      </c>
      <c r="J88" s="30">
        <v>5086</v>
      </c>
      <c r="K88" s="60">
        <f t="shared" si="8"/>
        <v>12.771392081736909</v>
      </c>
      <c r="L88" s="22">
        <v>186</v>
      </c>
      <c r="M88" s="30">
        <v>9459.9600000000009</v>
      </c>
      <c r="N88" s="60">
        <f t="shared" si="9"/>
        <v>23.754789272030653</v>
      </c>
      <c r="O88" s="22">
        <v>237</v>
      </c>
      <c r="P88" s="30">
        <v>4202.01</v>
      </c>
      <c r="Q88" s="60">
        <f t="shared" si="10"/>
        <v>82.867132867132867</v>
      </c>
      <c r="R88" s="27" t="s">
        <v>7</v>
      </c>
      <c r="S88" s="27" t="s">
        <v>7</v>
      </c>
      <c r="T88" s="35" t="s">
        <v>7</v>
      </c>
    </row>
    <row r="89" spans="1:20" s="54" customFormat="1" ht="15.75" x14ac:dyDescent="0.2">
      <c r="A89" s="70">
        <v>68</v>
      </c>
      <c r="B89" s="9">
        <v>55137</v>
      </c>
      <c r="C89" s="10" t="s">
        <v>44</v>
      </c>
      <c r="D89" s="28">
        <v>498</v>
      </c>
      <c r="E89" s="22">
        <f t="shared" si="6"/>
        <v>498</v>
      </c>
      <c r="F89" s="22">
        <v>1</v>
      </c>
      <c r="G89" s="30">
        <v>50.86</v>
      </c>
      <c r="H89" s="60">
        <f t="shared" si="7"/>
        <v>0.20080321285140559</v>
      </c>
      <c r="I89" s="22">
        <v>39</v>
      </c>
      <c r="J89" s="30">
        <v>1983.54</v>
      </c>
      <c r="K89" s="60">
        <f t="shared" si="8"/>
        <v>7.8313253012048198</v>
      </c>
      <c r="L89" s="22">
        <v>62</v>
      </c>
      <c r="M89" s="30">
        <v>3153.32</v>
      </c>
      <c r="N89" s="60">
        <f t="shared" si="9"/>
        <v>12.449799196787147</v>
      </c>
      <c r="O89" s="22">
        <v>110</v>
      </c>
      <c r="P89" s="30">
        <v>1950.3000000000002</v>
      </c>
      <c r="Q89" s="60">
        <f t="shared" si="10"/>
        <v>108.91089108910892</v>
      </c>
      <c r="R89" s="27" t="s">
        <v>7</v>
      </c>
      <c r="S89" s="27" t="s">
        <v>7</v>
      </c>
      <c r="T89" s="35" t="s">
        <v>7</v>
      </c>
    </row>
    <row r="90" spans="1:20" s="54" customFormat="1" ht="15.75" x14ac:dyDescent="0.2">
      <c r="A90" s="70">
        <v>69</v>
      </c>
      <c r="B90" s="9">
        <v>58011</v>
      </c>
      <c r="C90" s="8" t="s">
        <v>45</v>
      </c>
      <c r="D90" s="28">
        <v>1662</v>
      </c>
      <c r="E90" s="22">
        <f t="shared" si="6"/>
        <v>1662</v>
      </c>
      <c r="F90" s="22">
        <v>4</v>
      </c>
      <c r="G90" s="30">
        <v>203.44</v>
      </c>
      <c r="H90" s="60">
        <f t="shared" si="7"/>
        <v>0.24067388688327318</v>
      </c>
      <c r="I90" s="22">
        <v>65</v>
      </c>
      <c r="J90" s="30">
        <v>3305.9</v>
      </c>
      <c r="K90" s="60">
        <f t="shared" si="8"/>
        <v>3.9109506618531888</v>
      </c>
      <c r="L90" s="22">
        <v>154</v>
      </c>
      <c r="M90" s="30">
        <v>7832.4400000000005</v>
      </c>
      <c r="N90" s="60">
        <f t="shared" si="9"/>
        <v>9.2659446450060159</v>
      </c>
      <c r="O90" s="22">
        <v>310</v>
      </c>
      <c r="P90" s="30">
        <v>5496.2999999999993</v>
      </c>
      <c r="Q90" s="60">
        <f t="shared" si="10"/>
        <v>141.55251141552512</v>
      </c>
      <c r="R90" s="28"/>
      <c r="S90" s="32"/>
      <c r="T90" s="35" t="s">
        <v>7</v>
      </c>
    </row>
    <row r="91" spans="1:20" s="54" customFormat="1" ht="15.75" x14ac:dyDescent="0.2">
      <c r="A91" s="52">
        <v>70</v>
      </c>
      <c r="B91" s="9">
        <v>60049</v>
      </c>
      <c r="C91" s="8" t="s">
        <v>51</v>
      </c>
      <c r="D91" s="28">
        <v>788</v>
      </c>
      <c r="E91" s="22">
        <f t="shared" si="6"/>
        <v>788</v>
      </c>
      <c r="F91" s="22">
        <v>6</v>
      </c>
      <c r="G91" s="30">
        <v>305.16000000000003</v>
      </c>
      <c r="H91" s="60">
        <f t="shared" si="7"/>
        <v>0.76142131979695438</v>
      </c>
      <c r="I91" s="22">
        <v>33</v>
      </c>
      <c r="J91" s="30">
        <v>1678.38</v>
      </c>
      <c r="K91" s="60">
        <f t="shared" si="8"/>
        <v>4.187817258883249</v>
      </c>
      <c r="L91" s="22">
        <v>60</v>
      </c>
      <c r="M91" s="30">
        <v>3051.6000000000004</v>
      </c>
      <c r="N91" s="60">
        <f t="shared" si="9"/>
        <v>7.6142131979695442</v>
      </c>
      <c r="O91" s="22">
        <v>38</v>
      </c>
      <c r="P91" s="30">
        <v>673.74</v>
      </c>
      <c r="Q91" s="60">
        <f t="shared" si="10"/>
        <v>40.86021505376344</v>
      </c>
      <c r="R91" s="27" t="s">
        <v>7</v>
      </c>
      <c r="S91" s="27" t="s">
        <v>7</v>
      </c>
      <c r="T91" s="35" t="s">
        <v>7</v>
      </c>
    </row>
    <row r="92" spans="1:20" s="54" customFormat="1" ht="31.5" x14ac:dyDescent="0.2">
      <c r="A92" s="52">
        <v>71</v>
      </c>
      <c r="B92" s="4">
        <v>62836</v>
      </c>
      <c r="C92" s="1" t="s">
        <v>87</v>
      </c>
      <c r="D92" s="28" t="s">
        <v>7</v>
      </c>
      <c r="E92" s="22" t="s">
        <v>7</v>
      </c>
      <c r="F92" s="22" t="s">
        <v>7</v>
      </c>
      <c r="G92" s="22" t="s">
        <v>7</v>
      </c>
      <c r="H92" s="61" t="s">
        <v>7</v>
      </c>
      <c r="I92" s="22" t="s">
        <v>7</v>
      </c>
      <c r="J92" s="22" t="s">
        <v>7</v>
      </c>
      <c r="K92" s="61" t="s">
        <v>7</v>
      </c>
      <c r="L92" s="22" t="s">
        <v>7</v>
      </c>
      <c r="M92" s="22" t="s">
        <v>7</v>
      </c>
      <c r="N92" s="22" t="s">
        <v>7</v>
      </c>
      <c r="O92" s="22" t="s">
        <v>7</v>
      </c>
      <c r="P92" s="22" t="s">
        <v>7</v>
      </c>
      <c r="Q92" s="22" t="s">
        <v>7</v>
      </c>
      <c r="R92" s="28">
        <v>142</v>
      </c>
      <c r="S92" s="32">
        <v>16666.54</v>
      </c>
      <c r="T92" s="35" t="s">
        <v>7</v>
      </c>
    </row>
    <row r="93" spans="1:20" s="54" customFormat="1" ht="31.5" x14ac:dyDescent="0.2">
      <c r="A93" s="70">
        <v>72</v>
      </c>
      <c r="B93" s="5">
        <v>62837</v>
      </c>
      <c r="C93" s="1" t="s">
        <v>86</v>
      </c>
      <c r="D93" s="28">
        <v>2041</v>
      </c>
      <c r="E93" s="22">
        <f t="shared" si="6"/>
        <v>2041</v>
      </c>
      <c r="F93" s="22">
        <v>9</v>
      </c>
      <c r="G93" s="30">
        <v>457.74</v>
      </c>
      <c r="H93" s="60">
        <f t="shared" si="7"/>
        <v>0.44096031357177856</v>
      </c>
      <c r="I93" s="22">
        <v>147</v>
      </c>
      <c r="J93" s="30">
        <v>7476.42</v>
      </c>
      <c r="K93" s="60">
        <f t="shared" si="8"/>
        <v>7.2023517883390493</v>
      </c>
      <c r="L93" s="22">
        <v>316</v>
      </c>
      <c r="M93" s="30">
        <v>16071.76</v>
      </c>
      <c r="N93" s="60">
        <f t="shared" si="9"/>
        <v>15.482606565409112</v>
      </c>
      <c r="O93" s="22">
        <v>374</v>
      </c>
      <c r="P93" s="30">
        <v>6631.02</v>
      </c>
      <c r="Q93" s="60">
        <f t="shared" si="10"/>
        <v>80.777537796976233</v>
      </c>
      <c r="R93" s="35"/>
      <c r="S93" s="35"/>
      <c r="T93" s="35" t="s">
        <v>7</v>
      </c>
    </row>
    <row r="94" spans="1:20" s="54" customFormat="1" ht="15.75" x14ac:dyDescent="0.2">
      <c r="A94" s="70">
        <v>73</v>
      </c>
      <c r="B94" s="6">
        <v>63548</v>
      </c>
      <c r="C94" s="10" t="s">
        <v>81</v>
      </c>
      <c r="D94" s="28" t="s">
        <v>7</v>
      </c>
      <c r="E94" s="22" t="s">
        <v>7</v>
      </c>
      <c r="F94" s="22" t="s">
        <v>7</v>
      </c>
      <c r="G94" s="30" t="s">
        <v>7</v>
      </c>
      <c r="H94" s="60" t="s">
        <v>7</v>
      </c>
      <c r="I94" s="22" t="s">
        <v>7</v>
      </c>
      <c r="J94" s="30" t="s">
        <v>7</v>
      </c>
      <c r="K94" s="60" t="s">
        <v>7</v>
      </c>
      <c r="L94" s="22" t="s">
        <v>7</v>
      </c>
      <c r="M94" s="30" t="s">
        <v>7</v>
      </c>
      <c r="N94" s="35" t="s">
        <v>7</v>
      </c>
      <c r="O94" s="22" t="s">
        <v>7</v>
      </c>
      <c r="P94" s="30" t="s">
        <v>7</v>
      </c>
      <c r="Q94" s="35" t="s">
        <v>7</v>
      </c>
      <c r="R94" s="28">
        <v>141</v>
      </c>
      <c r="S94" s="32">
        <v>16549.169999999998</v>
      </c>
      <c r="T94" s="35" t="s">
        <v>7</v>
      </c>
    </row>
    <row r="95" spans="1:20" s="54" customFormat="1" ht="15.75" x14ac:dyDescent="0.2">
      <c r="A95" s="52">
        <v>74</v>
      </c>
      <c r="B95" s="75">
        <v>63549</v>
      </c>
      <c r="C95" s="48" t="s">
        <v>84</v>
      </c>
      <c r="D95" s="23" t="s">
        <v>7</v>
      </c>
      <c r="E95" s="17" t="s">
        <v>7</v>
      </c>
      <c r="F95" s="17" t="s">
        <v>7</v>
      </c>
      <c r="G95" s="76" t="s">
        <v>7</v>
      </c>
      <c r="H95" s="63" t="s">
        <v>7</v>
      </c>
      <c r="I95" s="17" t="s">
        <v>7</v>
      </c>
      <c r="J95" s="76" t="s">
        <v>7</v>
      </c>
      <c r="K95" s="63" t="s">
        <v>7</v>
      </c>
      <c r="L95" s="17" t="s">
        <v>7</v>
      </c>
      <c r="M95" s="76" t="s">
        <v>7</v>
      </c>
      <c r="N95" s="77" t="s">
        <v>7</v>
      </c>
      <c r="O95" s="17" t="s">
        <v>7</v>
      </c>
      <c r="P95" s="76" t="s">
        <v>7</v>
      </c>
      <c r="Q95" s="77" t="s">
        <v>7</v>
      </c>
      <c r="R95" s="23">
        <v>154</v>
      </c>
      <c r="S95" s="31">
        <v>18074.98</v>
      </c>
      <c r="T95" s="77" t="s">
        <v>7</v>
      </c>
    </row>
    <row r="96" spans="1:20" s="54" customFormat="1" ht="15.75" x14ac:dyDescent="0.2">
      <c r="A96" s="52">
        <v>75</v>
      </c>
      <c r="B96" s="75">
        <v>63614</v>
      </c>
      <c r="C96" s="48" t="s">
        <v>107</v>
      </c>
      <c r="D96" s="17" t="s">
        <v>7</v>
      </c>
      <c r="E96" s="17" t="s">
        <v>7</v>
      </c>
      <c r="F96" s="17" t="s">
        <v>7</v>
      </c>
      <c r="G96" s="76" t="s">
        <v>7</v>
      </c>
      <c r="H96" s="63" t="s">
        <v>7</v>
      </c>
      <c r="I96" s="17" t="s">
        <v>7</v>
      </c>
      <c r="J96" s="76" t="s">
        <v>7</v>
      </c>
      <c r="K96" s="63" t="s">
        <v>7</v>
      </c>
      <c r="L96" s="17" t="s">
        <v>7</v>
      </c>
      <c r="M96" s="76" t="s">
        <v>7</v>
      </c>
      <c r="N96" s="77" t="s">
        <v>7</v>
      </c>
      <c r="O96" s="17" t="s">
        <v>7</v>
      </c>
      <c r="P96" s="76" t="s">
        <v>7</v>
      </c>
      <c r="Q96" s="77" t="s">
        <v>7</v>
      </c>
      <c r="R96" s="23">
        <v>1</v>
      </c>
      <c r="S96" s="31">
        <v>117.37</v>
      </c>
      <c r="T96" s="77" t="s">
        <v>7</v>
      </c>
    </row>
    <row r="97" spans="1:20" s="54" customFormat="1" ht="15.75" x14ac:dyDescent="0.2">
      <c r="A97" s="70">
        <v>76</v>
      </c>
      <c r="B97" s="75">
        <v>63899</v>
      </c>
      <c r="C97" s="48" t="s">
        <v>54</v>
      </c>
      <c r="D97" s="49">
        <v>461</v>
      </c>
      <c r="E97" s="22">
        <f t="shared" ref="E97:E99" si="11">ROUND(D97,0)</f>
        <v>461</v>
      </c>
      <c r="F97" s="49">
        <v>5</v>
      </c>
      <c r="G97" s="50">
        <v>254.29999999999998</v>
      </c>
      <c r="H97" s="60">
        <f t="shared" ref="H97:H99" si="12">+F97/E97*100</f>
        <v>1.0845986984815619</v>
      </c>
      <c r="I97" s="49">
        <v>26</v>
      </c>
      <c r="J97" s="50">
        <v>1322.3600000000001</v>
      </c>
      <c r="K97" s="60">
        <f t="shared" ref="K97:K99" si="13">+I97/E97*100</f>
        <v>5.6399132321041208</v>
      </c>
      <c r="L97" s="49">
        <v>94</v>
      </c>
      <c r="M97" s="50">
        <v>4780.8399999999992</v>
      </c>
      <c r="N97" s="60">
        <f t="shared" ref="N97:N99" si="14">+L97/E97*100</f>
        <v>20.390455531453362</v>
      </c>
      <c r="O97" s="49">
        <v>143</v>
      </c>
      <c r="P97" s="50">
        <v>2535.39</v>
      </c>
      <c r="Q97" s="60">
        <f t="shared" ref="Q97:Q99" si="15">+O97/(I97+L97)*100</f>
        <v>119.16666666666667</v>
      </c>
      <c r="R97" s="49"/>
      <c r="S97" s="50"/>
      <c r="T97" s="35" t="s">
        <v>7</v>
      </c>
    </row>
    <row r="98" spans="1:20" s="54" customFormat="1" ht="15.75" x14ac:dyDescent="0.2">
      <c r="A98" s="70">
        <v>77</v>
      </c>
      <c r="B98" s="6">
        <v>64125</v>
      </c>
      <c r="C98" s="10" t="s">
        <v>85</v>
      </c>
      <c r="D98" s="23" t="s">
        <v>7</v>
      </c>
      <c r="E98" s="17" t="s">
        <v>7</v>
      </c>
      <c r="F98" s="23" t="s">
        <v>7</v>
      </c>
      <c r="G98" s="31" t="s">
        <v>7</v>
      </c>
      <c r="H98" s="62" t="s">
        <v>7</v>
      </c>
      <c r="I98" s="23" t="s">
        <v>7</v>
      </c>
      <c r="J98" s="31" t="s">
        <v>7</v>
      </c>
      <c r="K98" s="62" t="s">
        <v>7</v>
      </c>
      <c r="L98" s="23" t="s">
        <v>7</v>
      </c>
      <c r="M98" s="31" t="s">
        <v>7</v>
      </c>
      <c r="N98" s="36" t="s">
        <v>7</v>
      </c>
      <c r="O98" s="23" t="s">
        <v>7</v>
      </c>
      <c r="P98" s="31" t="s">
        <v>7</v>
      </c>
      <c r="Q98" s="36" t="s">
        <v>7</v>
      </c>
      <c r="R98" s="23">
        <v>38</v>
      </c>
      <c r="S98" s="31">
        <v>4460.0600000000004</v>
      </c>
      <c r="T98" s="35" t="s">
        <v>7</v>
      </c>
    </row>
    <row r="99" spans="1:20" s="54" customFormat="1" ht="15.75" x14ac:dyDescent="0.2">
      <c r="A99" s="52">
        <v>78</v>
      </c>
      <c r="B99" s="9">
        <v>65268</v>
      </c>
      <c r="C99" s="10" t="s">
        <v>105</v>
      </c>
      <c r="D99" s="23">
        <v>130</v>
      </c>
      <c r="E99" s="22">
        <f t="shared" si="11"/>
        <v>130</v>
      </c>
      <c r="F99" s="23">
        <v>5</v>
      </c>
      <c r="G99" s="31">
        <v>254.29999999999998</v>
      </c>
      <c r="H99" s="60">
        <f t="shared" si="12"/>
        <v>3.8461538461538463</v>
      </c>
      <c r="I99" s="23">
        <v>20</v>
      </c>
      <c r="J99" s="31">
        <v>1017.2</v>
      </c>
      <c r="K99" s="60">
        <f t="shared" si="13"/>
        <v>15.384615384615385</v>
      </c>
      <c r="L99" s="23">
        <v>13</v>
      </c>
      <c r="M99" s="31">
        <v>661.18000000000006</v>
      </c>
      <c r="N99" s="60">
        <f t="shared" si="14"/>
        <v>10</v>
      </c>
      <c r="O99" s="23">
        <v>16</v>
      </c>
      <c r="P99" s="31">
        <v>283.68</v>
      </c>
      <c r="Q99" s="60">
        <f t="shared" si="15"/>
        <v>48.484848484848484</v>
      </c>
      <c r="R99" s="27" t="s">
        <v>7</v>
      </c>
      <c r="S99" s="27" t="s">
        <v>7</v>
      </c>
      <c r="T99" s="35" t="s">
        <v>7</v>
      </c>
    </row>
    <row r="100" spans="1:20" ht="15.75" x14ac:dyDescent="0.25">
      <c r="A100" s="39"/>
      <c r="B100" s="40"/>
      <c r="C100" s="41"/>
      <c r="D100" s="42"/>
      <c r="E100" s="43"/>
      <c r="F100" s="42"/>
      <c r="G100" s="44"/>
      <c r="H100" s="45"/>
      <c r="I100" s="42"/>
      <c r="J100" s="44"/>
      <c r="K100" s="45"/>
      <c r="L100" s="42"/>
      <c r="M100" s="44"/>
      <c r="N100" s="45"/>
      <c r="O100" s="42"/>
      <c r="P100" s="44"/>
      <c r="Q100" s="45"/>
      <c r="R100" s="42"/>
      <c r="S100" s="44"/>
      <c r="T100" s="46"/>
    </row>
    <row r="101" spans="1:20" ht="24.75" customHeight="1" x14ac:dyDescent="0.25">
      <c r="A101" s="95" t="s">
        <v>104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</row>
    <row r="102" spans="1:20" ht="14.45" customHeight="1" x14ac:dyDescent="0.25">
      <c r="A102" s="95" t="s">
        <v>66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</row>
    <row r="103" spans="1:20" x14ac:dyDescent="0.25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1:20" x14ac:dyDescent="0.25">
      <c r="A104" s="16"/>
      <c r="B104" s="13"/>
      <c r="C104" s="3"/>
      <c r="D104" s="26"/>
      <c r="E104" s="26"/>
      <c r="F104" s="26"/>
      <c r="G104" s="26"/>
      <c r="H104" s="34"/>
      <c r="I104" s="26"/>
      <c r="J104" s="26"/>
      <c r="K104" s="34"/>
      <c r="L104" s="26"/>
      <c r="M104" s="26"/>
      <c r="N104" s="34"/>
      <c r="O104" s="26"/>
      <c r="P104" s="26"/>
      <c r="Q104" s="34"/>
    </row>
    <row r="105" spans="1:20" x14ac:dyDescent="0.25">
      <c r="A105" s="24"/>
    </row>
  </sheetData>
  <mergeCells count="33">
    <mergeCell ref="T18:T19"/>
    <mergeCell ref="A101:T101"/>
    <mergeCell ref="A102:T102"/>
    <mergeCell ref="A103:Q103"/>
    <mergeCell ref="F18:G18"/>
    <mergeCell ref="I18:J18"/>
    <mergeCell ref="L18:M18"/>
    <mergeCell ref="O18:P18"/>
    <mergeCell ref="N17:N19"/>
    <mergeCell ref="O17:P17"/>
    <mergeCell ref="Q17:Q19"/>
    <mergeCell ref="A11:T11"/>
    <mergeCell ref="A13:T13"/>
    <mergeCell ref="A15:T15"/>
    <mergeCell ref="A16:A19"/>
    <mergeCell ref="B16:B19"/>
    <mergeCell ref="C16:C19"/>
    <mergeCell ref="D16:D19"/>
    <mergeCell ref="E16:E19"/>
    <mergeCell ref="F16:Q16"/>
    <mergeCell ref="R16:T17"/>
    <mergeCell ref="F17:G17"/>
    <mergeCell ref="H17:H19"/>
    <mergeCell ref="I17:J17"/>
    <mergeCell ref="K17:K19"/>
    <mergeCell ref="L17:M17"/>
    <mergeCell ref="R18:S18"/>
    <mergeCell ref="A9:T9"/>
    <mergeCell ref="O8:Q8"/>
    <mergeCell ref="P1:T1"/>
    <mergeCell ref="P2:T2"/>
    <mergeCell ref="P4:T4"/>
    <mergeCell ref="P5:T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Ataskaita</vt:lpstr>
      <vt:lpstr>Ataskaita!nac5a3062ba3c479b9f9213bd40d86201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Asta Markevičienė</dc:creator>
  <cp:keywords/>
  <dc:description/>
  <cp:lastModifiedBy>Asta Markevičienė</cp:lastModifiedBy>
  <cp:revision/>
  <dcterms:created xsi:type="dcterms:W3CDTF">2019-04-30T11:01:03Z</dcterms:created>
  <dcterms:modified xsi:type="dcterms:W3CDTF">2025-07-23T07:56:08Z</dcterms:modified>
  <cp:category/>
  <cp:contentStatus/>
</cp:coreProperties>
</file>