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X:\!Interneto svetaine\Sutarciu skyrius\2025\PREVENCINĖS\2025-07-23\"/>
    </mc:Choice>
  </mc:AlternateContent>
  <xr:revisionPtr revIDLastSave="0" documentId="13_ncr:1_{4B14CEFB-B0C6-4706-91F4-76BBAD1376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askaita" sheetId="8" r:id="rId1"/>
  </sheets>
  <definedNames>
    <definedName name="_xlnm._FilterDatabase" localSheetId="0" hidden="1">Ataskaita!$A$19:$AH$95</definedName>
    <definedName name="_xlnm.Print_Titles" localSheetId="0">Ataskaita!$15:$17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8" l="1"/>
  <c r="G20" i="8"/>
  <c r="N20" i="8" s="1"/>
  <c r="S71" i="8"/>
  <c r="R71" i="8"/>
  <c r="M71" i="8"/>
  <c r="L71" i="8"/>
  <c r="K71" i="8"/>
  <c r="J71" i="8"/>
  <c r="AH19" i="8" l="1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S19" i="8"/>
  <c r="R19" i="8"/>
  <c r="P19" i="8"/>
  <c r="O19" i="8"/>
  <c r="M19" i="8"/>
  <c r="L19" i="8"/>
  <c r="K19" i="8"/>
  <c r="J19" i="8"/>
  <c r="G92" i="8" l="1"/>
  <c r="N92" i="8" s="1"/>
  <c r="H92" i="8"/>
  <c r="G93" i="8"/>
  <c r="N93" i="8" s="1"/>
  <c r="H93" i="8"/>
  <c r="G94" i="8"/>
  <c r="N94" i="8" s="1"/>
  <c r="H94" i="8"/>
  <c r="G95" i="8"/>
  <c r="N95" i="8" s="1"/>
  <c r="H95" i="8"/>
  <c r="H91" i="8"/>
  <c r="G91" i="8"/>
  <c r="N91" i="8" s="1"/>
  <c r="G84" i="8"/>
  <c r="N84" i="8" s="1"/>
  <c r="H84" i="8"/>
  <c r="G85" i="8"/>
  <c r="N85" i="8" s="1"/>
  <c r="H85" i="8"/>
  <c r="G86" i="8"/>
  <c r="N86" i="8" s="1"/>
  <c r="H86" i="8"/>
  <c r="G87" i="8"/>
  <c r="N87" i="8" s="1"/>
  <c r="H87" i="8"/>
  <c r="G88" i="8"/>
  <c r="N88" i="8" s="1"/>
  <c r="H88" i="8"/>
  <c r="G89" i="8"/>
  <c r="N89" i="8" s="1"/>
  <c r="H89" i="8"/>
  <c r="H83" i="8"/>
  <c r="G83" i="8"/>
  <c r="N83" i="8" s="1"/>
  <c r="G78" i="8"/>
  <c r="N78" i="8" s="1"/>
  <c r="H78" i="8"/>
  <c r="G79" i="8"/>
  <c r="N79" i="8" s="1"/>
  <c r="H79" i="8"/>
  <c r="G80" i="8"/>
  <c r="N80" i="8" s="1"/>
  <c r="H80" i="8"/>
  <c r="G81" i="8"/>
  <c r="N81" i="8" s="1"/>
  <c r="H81" i="8"/>
  <c r="G72" i="8"/>
  <c r="N72" i="8" s="1"/>
  <c r="H72" i="8"/>
  <c r="G73" i="8"/>
  <c r="N73" i="8" s="1"/>
  <c r="H73" i="8"/>
  <c r="G74" i="8"/>
  <c r="N74" i="8" s="1"/>
  <c r="H74" i="8"/>
  <c r="G75" i="8"/>
  <c r="N75" i="8" s="1"/>
  <c r="H75" i="8"/>
  <c r="G76" i="8"/>
  <c r="N76" i="8" s="1"/>
  <c r="H76" i="8"/>
  <c r="G77" i="8"/>
  <c r="N77" i="8" s="1"/>
  <c r="H77" i="8"/>
  <c r="H71" i="8"/>
  <c r="G71" i="8"/>
  <c r="N71" i="8" s="1"/>
  <c r="G61" i="8"/>
  <c r="N61" i="8" s="1"/>
  <c r="H61" i="8"/>
  <c r="G62" i="8"/>
  <c r="N62" i="8" s="1"/>
  <c r="H62" i="8"/>
  <c r="G63" i="8"/>
  <c r="N63" i="8" s="1"/>
  <c r="H63" i="8"/>
  <c r="G64" i="8"/>
  <c r="N64" i="8" s="1"/>
  <c r="H64" i="8"/>
  <c r="G65" i="8"/>
  <c r="N65" i="8" s="1"/>
  <c r="H65" i="8"/>
  <c r="G66" i="8"/>
  <c r="N66" i="8" s="1"/>
  <c r="H66" i="8"/>
  <c r="G67" i="8"/>
  <c r="N67" i="8" s="1"/>
  <c r="H67" i="8"/>
  <c r="G68" i="8"/>
  <c r="N68" i="8" s="1"/>
  <c r="H68" i="8"/>
  <c r="G69" i="8"/>
  <c r="N69" i="8" s="1"/>
  <c r="H69" i="8"/>
  <c r="G55" i="8"/>
  <c r="N55" i="8" s="1"/>
  <c r="H55" i="8"/>
  <c r="G56" i="8"/>
  <c r="N56" i="8" s="1"/>
  <c r="H56" i="8"/>
  <c r="G57" i="8"/>
  <c r="N57" i="8" s="1"/>
  <c r="H57" i="8"/>
  <c r="G58" i="8"/>
  <c r="N58" i="8" s="1"/>
  <c r="H58" i="8"/>
  <c r="G59" i="8"/>
  <c r="N59" i="8" s="1"/>
  <c r="H59" i="8"/>
  <c r="G49" i="8"/>
  <c r="N49" i="8" s="1"/>
  <c r="H49" i="8"/>
  <c r="G50" i="8"/>
  <c r="N50" i="8" s="1"/>
  <c r="H50" i="8"/>
  <c r="G51" i="8"/>
  <c r="N51" i="8" s="1"/>
  <c r="H51" i="8"/>
  <c r="G52" i="8"/>
  <c r="N52" i="8" s="1"/>
  <c r="H52" i="8"/>
  <c r="G53" i="8"/>
  <c r="N53" i="8" s="1"/>
  <c r="H53" i="8"/>
  <c r="G54" i="8"/>
  <c r="N54" i="8" s="1"/>
  <c r="H54" i="8"/>
  <c r="G43" i="8"/>
  <c r="N43" i="8" s="1"/>
  <c r="H43" i="8"/>
  <c r="G44" i="8"/>
  <c r="N44" i="8" s="1"/>
  <c r="H44" i="8"/>
  <c r="G45" i="8"/>
  <c r="N45" i="8" s="1"/>
  <c r="H45" i="8"/>
  <c r="G46" i="8"/>
  <c r="N46" i="8" s="1"/>
  <c r="H46" i="8"/>
  <c r="G47" i="8"/>
  <c r="N47" i="8" s="1"/>
  <c r="H47" i="8"/>
  <c r="G48" i="8"/>
  <c r="N48" i="8" s="1"/>
  <c r="H48" i="8"/>
  <c r="H42" i="8"/>
  <c r="G42" i="8"/>
  <c r="N42" i="8" s="1"/>
  <c r="H40" i="8"/>
  <c r="G40" i="8"/>
  <c r="N40" i="8" s="1"/>
  <c r="G21" i="8"/>
  <c r="N21" i="8" s="1"/>
  <c r="H21" i="8"/>
  <c r="G22" i="8"/>
  <c r="N22" i="8" s="1"/>
  <c r="H22" i="8"/>
  <c r="G23" i="8"/>
  <c r="N23" i="8" s="1"/>
  <c r="H23" i="8"/>
  <c r="G24" i="8"/>
  <c r="N24" i="8" s="1"/>
  <c r="H24" i="8"/>
  <c r="G25" i="8"/>
  <c r="N25" i="8" s="1"/>
  <c r="H25" i="8"/>
  <c r="G26" i="8"/>
  <c r="N26" i="8" s="1"/>
  <c r="H26" i="8"/>
  <c r="G27" i="8"/>
  <c r="N27" i="8" s="1"/>
  <c r="H27" i="8"/>
  <c r="G28" i="8"/>
  <c r="N28" i="8" s="1"/>
  <c r="H28" i="8"/>
  <c r="G29" i="8"/>
  <c r="N29" i="8" s="1"/>
  <c r="H29" i="8"/>
  <c r="G30" i="8"/>
  <c r="N30" i="8" s="1"/>
  <c r="H30" i="8"/>
  <c r="G31" i="8"/>
  <c r="N31" i="8" s="1"/>
  <c r="H31" i="8"/>
  <c r="G32" i="8"/>
  <c r="N32" i="8" s="1"/>
  <c r="H32" i="8"/>
  <c r="G33" i="8"/>
  <c r="N33" i="8" s="1"/>
  <c r="H33" i="8"/>
  <c r="G34" i="8"/>
  <c r="N34" i="8" s="1"/>
  <c r="H34" i="8"/>
  <c r="G35" i="8"/>
  <c r="N35" i="8" s="1"/>
  <c r="H35" i="8"/>
  <c r="G36" i="8"/>
  <c r="N36" i="8" s="1"/>
  <c r="H36" i="8"/>
  <c r="T95" i="8" l="1"/>
  <c r="T84" i="8"/>
  <c r="T78" i="8"/>
  <c r="T36" i="8"/>
  <c r="T20" i="8"/>
  <c r="I92" i="8" l="1"/>
  <c r="I93" i="8"/>
  <c r="I94" i="8"/>
  <c r="I95" i="8"/>
  <c r="I91" i="8"/>
  <c r="I84" i="8"/>
  <c r="I85" i="8"/>
  <c r="I86" i="8"/>
  <c r="I87" i="8"/>
  <c r="I88" i="8"/>
  <c r="I89" i="8"/>
  <c r="I83" i="8"/>
  <c r="I72" i="8"/>
  <c r="I73" i="8"/>
  <c r="I74" i="8"/>
  <c r="I75" i="8"/>
  <c r="I76" i="8"/>
  <c r="I77" i="8"/>
  <c r="I78" i="8"/>
  <c r="I79" i="8"/>
  <c r="I80" i="8"/>
  <c r="I81" i="8"/>
  <c r="I71" i="8"/>
  <c r="I57" i="8"/>
  <c r="I58" i="8"/>
  <c r="I59" i="8"/>
  <c r="I61" i="8"/>
  <c r="I62" i="8"/>
  <c r="I63" i="8"/>
  <c r="I64" i="8"/>
  <c r="I65" i="8"/>
  <c r="I66" i="8"/>
  <c r="I67" i="8"/>
  <c r="I68" i="8"/>
  <c r="I69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42" i="8"/>
  <c r="I4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20" i="8"/>
  <c r="F92" i="8"/>
  <c r="F93" i="8"/>
  <c r="F94" i="8"/>
  <c r="F95" i="8"/>
  <c r="F91" i="8"/>
  <c r="F84" i="8"/>
  <c r="F85" i="8"/>
  <c r="F86" i="8"/>
  <c r="F87" i="8"/>
  <c r="F88" i="8"/>
  <c r="F89" i="8"/>
  <c r="F83" i="8"/>
  <c r="F72" i="8"/>
  <c r="F73" i="8"/>
  <c r="F74" i="8"/>
  <c r="F75" i="8"/>
  <c r="F76" i="8"/>
  <c r="F77" i="8"/>
  <c r="F78" i="8"/>
  <c r="F79" i="8"/>
  <c r="F80" i="8"/>
  <c r="F81" i="8"/>
  <c r="F71" i="8"/>
  <c r="F49" i="8"/>
  <c r="F50" i="8"/>
  <c r="F51" i="8"/>
  <c r="F52" i="8"/>
  <c r="F53" i="8"/>
  <c r="F54" i="8"/>
  <c r="F55" i="8"/>
  <c r="F56" i="8"/>
  <c r="F57" i="8"/>
  <c r="F58" i="8"/>
  <c r="F59" i="8"/>
  <c r="F61" i="8"/>
  <c r="F62" i="8"/>
  <c r="F63" i="8"/>
  <c r="F64" i="8"/>
  <c r="F65" i="8"/>
  <c r="F66" i="8"/>
  <c r="F67" i="8"/>
  <c r="F68" i="8"/>
  <c r="F69" i="8"/>
  <c r="F43" i="8"/>
  <c r="F44" i="8"/>
  <c r="F45" i="8"/>
  <c r="F46" i="8"/>
  <c r="F47" i="8"/>
  <c r="F48" i="8"/>
  <c r="F42" i="8"/>
  <c r="F4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20" i="8"/>
  <c r="E60" i="8" l="1"/>
  <c r="D60" i="8"/>
  <c r="D19" i="8" l="1"/>
  <c r="G60" i="8"/>
  <c r="N60" i="8" s="1"/>
  <c r="F60" i="8"/>
  <c r="F19" i="8" s="1"/>
  <c r="E19" i="8"/>
  <c r="H60" i="8"/>
  <c r="I60" i="8" l="1"/>
  <c r="T21" i="8" l="1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40" i="8"/>
  <c r="T42" i="8"/>
  <c r="T43" i="8"/>
  <c r="T44" i="8"/>
  <c r="T45" i="8"/>
  <c r="T46" i="8"/>
  <c r="T47" i="8"/>
  <c r="T48" i="8"/>
  <c r="T49" i="8"/>
  <c r="T50" i="8"/>
  <c r="T51" i="8"/>
  <c r="T52" i="8"/>
  <c r="T53" i="8"/>
  <c r="T54" i="8"/>
  <c r="T55" i="8"/>
  <c r="T56" i="8"/>
  <c r="T57" i="8"/>
  <c r="T58" i="8"/>
  <c r="T59" i="8"/>
  <c r="T60" i="8"/>
  <c r="T61" i="8"/>
  <c r="T62" i="8"/>
  <c r="T63" i="8"/>
  <c r="T64" i="8"/>
  <c r="T65" i="8"/>
  <c r="T66" i="8"/>
  <c r="T67" i="8"/>
  <c r="T68" i="8"/>
  <c r="T69" i="8"/>
  <c r="T71" i="8"/>
  <c r="T72" i="8"/>
  <c r="T73" i="8"/>
  <c r="T74" i="8"/>
  <c r="T75" i="8"/>
  <c r="T76" i="8"/>
  <c r="T77" i="8"/>
  <c r="T79" i="8"/>
  <c r="T80" i="8"/>
  <c r="T81" i="8"/>
  <c r="T83" i="8"/>
  <c r="T85" i="8"/>
  <c r="T86" i="8"/>
  <c r="T87" i="8"/>
  <c r="T88" i="8"/>
  <c r="T89" i="8"/>
  <c r="T91" i="8"/>
  <c r="T92" i="8"/>
  <c r="T93" i="8"/>
  <c r="T94" i="8"/>
  <c r="G19" i="8" l="1"/>
  <c r="Q19" i="8" s="1"/>
  <c r="H19" i="8"/>
  <c r="N19" i="8" l="1"/>
  <c r="I19" i="8"/>
  <c r="T19" i="8" l="1"/>
</calcChain>
</file>

<file path=xl/sharedStrings.xml><?xml version="1.0" encoding="utf-8"?>
<sst xmlns="http://schemas.openxmlformats.org/spreadsheetml/2006/main" count="1181" uniqueCount="130">
  <si>
    <t xml:space="preserve"> Forma patvirtinta  </t>
  </si>
  <si>
    <t xml:space="preserve"> Valstybinės ligonių kasos prie </t>
  </si>
  <si>
    <t xml:space="preserve"> Sveikatos apsaugos ministerijos direktoriaus </t>
  </si>
  <si>
    <t xml:space="preserve"> 2006 m. kovo 29 d. įsakymu Nr.1K-43 </t>
  </si>
  <si>
    <t xml:space="preserve"> (Valstybinės ligonių kasos prie </t>
  </si>
  <si>
    <t>Šiauliai</t>
  </si>
  <si>
    <t>Eil. Nr.</t>
  </si>
  <si>
    <t>Asmens sveikatos priežiūros įstaigos (toliau-ASPĮ) indentifikacinis numeris</t>
  </si>
  <si>
    <t>ASPĮ pavadinimas</t>
  </si>
  <si>
    <t>Planuojama patikrinti per ataskaitinį laikotarpį *</t>
  </si>
  <si>
    <t>Planuojama patikrinti per ataskaitinį laikotarpį**</t>
  </si>
  <si>
    <t>Informavimo paslauga</t>
  </si>
  <si>
    <t xml:space="preserve">vnt. </t>
  </si>
  <si>
    <t>Eur</t>
  </si>
  <si>
    <t>vnt.</t>
  </si>
  <si>
    <t>Iš viso:</t>
  </si>
  <si>
    <t>VšĮ Šiaulių centro poliklinika</t>
  </si>
  <si>
    <t>x</t>
  </si>
  <si>
    <t>VšĮ Dainų PSPC</t>
  </si>
  <si>
    <t>VšĮ Joniškio PSPC</t>
  </si>
  <si>
    <t>VšĮ Radviliškio rajono PSPC</t>
  </si>
  <si>
    <t>VšĮ Baisogalos PSPC</t>
  </si>
  <si>
    <t>VšĮ Šeduvos PSPC</t>
  </si>
  <si>
    <t>VšĮ Kelmės rajono PSPC</t>
  </si>
  <si>
    <t>VšĮ Šaukėnų ambulatorija</t>
  </si>
  <si>
    <t>VšĮ Tytuvėnų PSPC</t>
  </si>
  <si>
    <t>VšĮ Kelmės rajono BPG centras</t>
  </si>
  <si>
    <t>VšĮ Papilės ambulatorija</t>
  </si>
  <si>
    <t>VšĮ Kruopių ambulatorija</t>
  </si>
  <si>
    <t>VšĮ Tilžės g. bendrosios praktikos gydytojo kabinetas</t>
  </si>
  <si>
    <t>UAB "Senojo bokšto" klinika</t>
  </si>
  <si>
    <t>UAB "Pirmoji viltis"</t>
  </si>
  <si>
    <t>IĮ J.Jankauskienės šeimos gydytojų centras</t>
  </si>
  <si>
    <t>UAB "Gegužių sveikatos centras"</t>
  </si>
  <si>
    <t>UAB "Lyros šeimos centras"</t>
  </si>
  <si>
    <t xml:space="preserve">UAB ,,Antano Lizdenio sveikatos centras“ </t>
  </si>
  <si>
    <t>UAB "Tavo sveikatos namai"</t>
  </si>
  <si>
    <t>UAB „Medicinos namai šeimai“</t>
  </si>
  <si>
    <t>UAB „Medicus LT“</t>
  </si>
  <si>
    <t>UAB "Vita sana"</t>
  </si>
  <si>
    <t>VšĮ Mažeikių PSPC</t>
  </si>
  <si>
    <t>VšĮ Sedos PSPC</t>
  </si>
  <si>
    <t>VšĮ Rietavo PSPC</t>
  </si>
  <si>
    <t>VšĮ Mažeikių senamiesčio PSPC</t>
  </si>
  <si>
    <t>UAB Tirkšlių sveikatos namai</t>
  </si>
  <si>
    <t>UAB Dr. A. Biržiškos sveikatos centras</t>
  </si>
  <si>
    <t>L. M. Šilgalienės įmonė „Sveikata“</t>
  </si>
  <si>
    <t>I. Miškinienės individuali įmonė</t>
  </si>
  <si>
    <t>UAB Šeimos sveikatos centras</t>
  </si>
  <si>
    <t>UAB "Klinikas Pulsas"</t>
  </si>
  <si>
    <t>UAB „Rietavo šeimos daktaras“</t>
  </si>
  <si>
    <t>A. Klišonio komercinė firma „Inesa“</t>
  </si>
  <si>
    <t>UAB „Plungės sveikatos centras“</t>
  </si>
  <si>
    <t>UAB Telšių šeimos klinika</t>
  </si>
  <si>
    <t>UAB Telšių šeimos sveikatos centras</t>
  </si>
  <si>
    <t>UAB „Kristivita“</t>
  </si>
  <si>
    <t>UAB Akmenės sveikatos centras</t>
  </si>
  <si>
    <t>VšĮ Radviliškio ligoninė</t>
  </si>
  <si>
    <t>VšĮ Kelmės ligoninė</t>
  </si>
  <si>
    <t xml:space="preserve">VšĮ Regioninė Telšių ligoninė </t>
  </si>
  <si>
    <t>UAB ,,Affidea Lietuva"</t>
  </si>
  <si>
    <t xml:space="preserve">UAB "Užvenčio šeimos sveikatos centras" </t>
  </si>
  <si>
    <t>UAB Jūsų klinika</t>
  </si>
  <si>
    <t>GIMDOS KAKLELIO VĖŽIO ANKSTYVOSIOS DIAGNOSTIKOS PROGRAMOS VYKDYMO ATASKAITA</t>
  </si>
  <si>
    <t>Iš viso
(4+5)</t>
  </si>
  <si>
    <t>Iš viso
(7+8)</t>
  </si>
  <si>
    <t>AR ŽPV testo atlikimo paslauga 
(35–59 m. (imtinai))</t>
  </si>
  <si>
    <t>kodas 1845</t>
  </si>
  <si>
    <t>kodas 1844</t>
  </si>
  <si>
    <t>kodai 1846-1858</t>
  </si>
  <si>
    <t>kodai 3920–3922</t>
  </si>
  <si>
    <t>kodai 3923, 3940, 3941</t>
  </si>
  <si>
    <t>kodai 3924–3936</t>
  </si>
  <si>
    <t>kodas 3937</t>
  </si>
  <si>
    <t>kodas 2247</t>
  </si>
  <si>
    <t>kodai 2234-2246</t>
  </si>
  <si>
    <t>VšĮ Respublikinė Šiaulių  ligoninė</t>
  </si>
  <si>
    <t>UAB InMedica/Vytauto g. Šiauliai</t>
  </si>
  <si>
    <t>UAB InMedica/Livonijos g.  Joniškis</t>
  </si>
  <si>
    <t>UAB "PULSANUM"</t>
  </si>
  <si>
    <t>UAB InMedica/Miesto a. Žagarė</t>
  </si>
  <si>
    <t>* Prie ASPĮ prirašytų moterų (25–34 m. imtinai) skaičių (sausio 1 d. duomenimis) dalijame iš programoje nustatyto laikotarpio (atitinkamo metų skaičiaus) tarp periodinių patikrinimų (jei skaičiuojama, kiek moterų planuojama patikrinti per metų ketvirtį, dar dalijame iš 4).</t>
  </si>
  <si>
    <t>** Prie ASPĮ prirašytų moterų (35–59 m. imtinai) skaičių (sausio 1 d. duomenimis) dalijame iš programoje nustatyto laikotarpio (atitinkamo metų skaičiaus) tarp periodinių patikrinimų (jei skaičiuojama, kiek moterų planuojama patikrinti per metų ketvirtį, dar dalijame iš 4).</t>
  </si>
  <si>
    <t>VšĮ Pakruojo sveikatos centras</t>
  </si>
  <si>
    <t>VšĮ Šiaulių rajono savivaldybės sveikatos centras/
 J. Basanavičiaus g., Kuršėnai</t>
  </si>
  <si>
    <t>VšĮ N. Akmenės ligoninė-sveikatos centras/
Ventos g., Venta</t>
  </si>
  <si>
    <t>VšĮ Telšių rajono PSPC/Kalno g., Telšiai</t>
  </si>
  <si>
    <t>VšĮ Telšių rajono PSPC/Ligoninės g., Varniai</t>
  </si>
  <si>
    <t>VšĮ N. Akmenės ligoninė-sveikatos centras/
Žemaitijos g., Naujoji Akmenė</t>
  </si>
  <si>
    <t>VšĮ Šiaulių rajono savivaldybės sveikatos centras/
S. Dariaus ir S. Girėno g., Gruzdžiai</t>
  </si>
  <si>
    <t>VšĮ Telšių rajono PSPC/Telšių g., Luokė</t>
  </si>
  <si>
    <t>UAB InMedica/Sevastopolio g. Šiauliai</t>
  </si>
  <si>
    <t>UAB „InMedica“/Plungės g. Telšiai</t>
  </si>
  <si>
    <t>UAB InMedica/Naftininkų g. Mažeikiai</t>
  </si>
  <si>
    <t>UAB „Rezus.lt“/Gumbinės g., Šiauliai</t>
  </si>
  <si>
    <t>VšĮ Naujosios Akmenės ligoninė-sveikatos centras/
S. Daukanto g., Akmenė</t>
  </si>
  <si>
    <t>UAB „Rezus.lt“/Gegužių g., Šiauliai</t>
  </si>
  <si>
    <t>UAB „Rezus.lt“/Santariškių g. Vilnius</t>
  </si>
  <si>
    <t>UAB InMedica/Varpo g. Šiauliai</t>
  </si>
  <si>
    <t>UAB InMedica/Žalioji g. Radviliškis</t>
  </si>
  <si>
    <t>UAB InMedica/Gardino g. Šiauliai</t>
  </si>
  <si>
    <t>UAB "Jūsų medicinos namai"/
J. Basanavičiaus g. 8-12, Kuršėnai</t>
  </si>
  <si>
    <t>UAB "Salvavita"</t>
  </si>
  <si>
    <t>UAB Diagnostikos laboratorija</t>
  </si>
  <si>
    <t>K. Preibio gamybinė įmonė/ Plungės g., Rietavas</t>
  </si>
  <si>
    <t>K. Preibio gamybinė įmonė/ Vytauto g., Plungė</t>
  </si>
  <si>
    <t xml:space="preserve"> 2025 m. sausio 31 d. įsakymo Nr. 1K-29 redakcija)</t>
  </si>
  <si>
    <t>Citologinio tepinėlio paėmimo paslauga (25–34 m. (imtinai) moterims)</t>
  </si>
  <si>
    <t>Įvykdyta proc.  (12/7*100)</t>
  </si>
  <si>
    <t>Citologinio tepinėlio ištyrimo paslauga (25–34 m. (imtinai) moterims)</t>
  </si>
  <si>
    <t>Įvykdyta proc.  (15/7*100)</t>
  </si>
  <si>
    <t>Gimdos kaklelio medžiagos paėmimo aukštos rizikos žmogaus papilomos viruso (toliau – AR ŽPV) tyrimui ir gimdos kaklelio citologinio tepinėlio tyrimui atlikti (kai AR ŽPV rezultatas teigiamas) bei rezultatų įvertinimo paslauga (35–59 m. (imtinai) moterims)</t>
  </si>
  <si>
    <t>Įvykdyta proc.                 (18/8 x 100)</t>
  </si>
  <si>
    <t>Gimdos kaklelio medžiagos paėmimo tikslinamajam AR ŽPV tyrimui atlikti ir rezultatų įvertinimo paslauga (35–59 m. (imtinai) moterims)</t>
  </si>
  <si>
    <t>kodai 4642–4644</t>
  </si>
  <si>
    <t>Tikslinamojo AR ŽPV testo atlikimo paslauga (35–59 m. (imtinai) moterims)</t>
  </si>
  <si>
    <t>kodai 4645–4647</t>
  </si>
  <si>
    <t>Gimdos kaklelio citologinio tepinėlio skystojoje terpėje ištyrimo (kai AR ŽPV rezultatas teigiamas) paslauga (35–59 m. (imtinai) moterims)</t>
  </si>
  <si>
    <t>Gydytojo akušerio ginekologo konsultacija, kai atliekama kolposkopija (25–59 m. (imtinai) moterims)</t>
  </si>
  <si>
    <t>Gydytojo akušerio ginekologo konsultacija, kai atliekama koposkopija, ir gimdos kaklelio biopsijos bei jos rezultatų įvertinimo paslauga (25–59 m. (imtinai) moterims)</t>
  </si>
  <si>
    <t>Gimdos kaklelio biopsijos medžiagos ištyrimo paslauga (25–59 m. (imtinai) moterims)</t>
  </si>
  <si>
    <t xml:space="preserve">UAB "Medikvita" </t>
  </si>
  <si>
    <t>Prie ASPĮ prirašytų moterų (25-34 m. imtinai) skaičius  (sausio 1 d. duomenimis)</t>
  </si>
  <si>
    <t>Prie ASPĮ prirašytų moterų (35–59 m. (imtinai)) skaičius (sausio 1 d. duomenimis)</t>
  </si>
  <si>
    <t>7814;28130</t>
  </si>
  <si>
    <t>8127;65916</t>
  </si>
  <si>
    <t xml:space="preserve"> 2025 m. I pusm.</t>
  </si>
  <si>
    <t>UAB "Joniškio medicinos namai" (iki 2025-06-29 UAB „V. Neverauskienės vaistinė")</t>
  </si>
  <si>
    <t>VALSTYBINĖ LIGONIŲ KASA PRIE SVEIKATOS APSAUGOS MINISTERIJOS</t>
  </si>
  <si>
    <t>Paslaugų kompensavimo skyriui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</si>
</sst>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L_t_-;\-* #,##0.00\ _L_t_-;_-* &quot;-&quot;??\ _L_t_-;_-@_-"/>
    <numFmt numFmtId="165" formatCode="_-* #,##0\ _L_t_-;\-* #,##0\ _L_t_-;_-* &quot;-&quot;??\ _L_t_-;_-@_-"/>
    <numFmt numFmtId="166" formatCode="_-* #,##0.0\ _L_t_-;\-* #,##0.0\ _L_t_-;_-* &quot;-&quot;??\ _L_t_-;_-@_-"/>
    <numFmt numFmtId="167" formatCode="0.0"/>
    <numFmt numFmtId="168" formatCode="_-* #,##0.00\ &quot;Lt&quot;_-;\-* #,##0.00\ &quot;Lt&quot;_-;_-* &quot;-&quot;??\ &quot;Lt&quot;_-;_-@_-"/>
    <numFmt numFmtId="169" formatCode="_-* #,##0.00\ _L_t_-;\-* #,##0.00\ _L_t_-;_-* \-??\ _L_t_-;_-@_-"/>
    <numFmt numFmtId="170" formatCode="_-* #,##0.00\ _€_-;\-* #,##0.00\ _€_-;_-* &quot;-&quot;??\ _€_-;_-@_-"/>
  </numFmts>
  <fonts count="23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indexed="8"/>
      <name val="Arial"/>
      <family val="2"/>
      <charset val="186"/>
    </font>
    <font>
      <sz val="10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b/>
      <i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8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7" fillId="0" borderId="0" applyFill="0" applyBorder="0" applyAlignment="0" applyProtection="0"/>
    <xf numFmtId="164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>
      <alignment horizontal="justify" vertical="justify"/>
    </xf>
    <xf numFmtId="0" fontId="7" fillId="0" borderId="0"/>
    <xf numFmtId="0" fontId="7" fillId="0" borderId="0"/>
    <xf numFmtId="0" fontId="16" fillId="0" borderId="0"/>
    <xf numFmtId="9" fontId="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165" fontId="8" fillId="0" borderId="0" xfId="1" applyNumberFormat="1" applyFont="1" applyProtection="1">
      <protection locked="0"/>
    </xf>
    <xf numFmtId="0" fontId="8" fillId="0" borderId="0" xfId="2" applyFont="1" applyAlignment="1" applyProtection="1">
      <alignment vertical="center"/>
      <protection locked="0"/>
    </xf>
    <xf numFmtId="0" fontId="12" fillId="2" borderId="7" xfId="3" applyFont="1" applyFill="1" applyBorder="1" applyAlignment="1" applyProtection="1">
      <alignment vertical="center" wrapText="1"/>
      <protection locked="0"/>
    </xf>
    <xf numFmtId="0" fontId="9" fillId="0" borderId="0" xfId="2" applyFont="1" applyAlignment="1" applyProtection="1">
      <alignment horizontal="center"/>
      <protection locked="0"/>
    </xf>
    <xf numFmtId="165" fontId="13" fillId="0" borderId="0" xfId="1" applyNumberFormat="1" applyFont="1" applyProtection="1">
      <protection locked="0"/>
    </xf>
    <xf numFmtId="0" fontId="13" fillId="0" borderId="0" xfId="4" applyFont="1" applyAlignment="1" applyProtection="1">
      <alignment horizontal="left"/>
      <protection locked="0"/>
    </xf>
    <xf numFmtId="165" fontId="12" fillId="0" borderId="7" xfId="1" applyNumberFormat="1" applyFont="1" applyBorder="1" applyAlignment="1" applyProtection="1">
      <alignment vertical="center"/>
    </xf>
    <xf numFmtId="165" fontId="9" fillId="0" borderId="7" xfId="1" applyNumberFormat="1" applyFont="1" applyBorder="1" applyAlignment="1" applyProtection="1">
      <alignment vertical="center"/>
    </xf>
    <xf numFmtId="164" fontId="9" fillId="0" borderId="7" xfId="1" applyFont="1" applyBorder="1" applyAlignment="1" applyProtection="1">
      <alignment vertical="center"/>
    </xf>
    <xf numFmtId="0" fontId="12" fillId="2" borderId="7" xfId="3" applyFont="1" applyFill="1" applyBorder="1" applyAlignment="1" applyProtection="1">
      <alignment horizontal="center" vertical="center"/>
      <protection locked="0"/>
    </xf>
    <xf numFmtId="0" fontId="12" fillId="2" borderId="7" xfId="3" applyFont="1" applyFill="1" applyBorder="1" applyAlignment="1" applyProtection="1">
      <alignment vertical="center"/>
      <protection locked="0"/>
    </xf>
    <xf numFmtId="164" fontId="9" fillId="2" borderId="7" xfId="1" applyFont="1" applyFill="1" applyBorder="1" applyAlignment="1" applyProtection="1">
      <alignment horizontal="center" vertical="center"/>
    </xf>
    <xf numFmtId="0" fontId="9" fillId="2" borderId="7" xfId="3" applyFont="1" applyFill="1" applyBorder="1" applyAlignment="1" applyProtection="1">
      <alignment horizontal="center" vertical="center"/>
      <protection locked="0"/>
    </xf>
    <xf numFmtId="165" fontId="9" fillId="2" borderId="7" xfId="1" applyNumberFormat="1" applyFont="1" applyFill="1" applyBorder="1" applyAlignment="1" applyProtection="1">
      <alignment horizontal="center" vertical="center"/>
    </xf>
    <xf numFmtId="0" fontId="18" fillId="2" borderId="7" xfId="3" applyFont="1" applyFill="1" applyBorder="1" applyAlignment="1" applyProtection="1">
      <alignment vertical="center"/>
      <protection locked="0"/>
    </xf>
    <xf numFmtId="165" fontId="18" fillId="2" borderId="7" xfId="1" applyNumberFormat="1" applyFont="1" applyFill="1" applyBorder="1" applyAlignment="1" applyProtection="1">
      <alignment horizontal="center" vertical="center"/>
    </xf>
    <xf numFmtId="0" fontId="18" fillId="0" borderId="7" xfId="3" applyFont="1" applyBorder="1" applyAlignment="1" applyProtection="1">
      <alignment vertical="center"/>
      <protection locked="0"/>
    </xf>
    <xf numFmtId="0" fontId="17" fillId="0" borderId="0" xfId="2" applyFont="1" applyAlignment="1" applyProtection="1">
      <alignment vertical="center"/>
      <protection locked="0"/>
    </xf>
    <xf numFmtId="0" fontId="9" fillId="0" borderId="7" xfId="3" applyFont="1" applyBorder="1" applyAlignment="1" applyProtection="1">
      <alignment vertical="center"/>
      <protection locked="0"/>
    </xf>
    <xf numFmtId="0" fontId="8" fillId="0" borderId="0" xfId="2" applyFont="1" applyAlignment="1" applyProtection="1">
      <alignment horizontal="left"/>
      <protection locked="0"/>
    </xf>
    <xf numFmtId="165" fontId="9" fillId="2" borderId="12" xfId="1" applyNumberFormat="1" applyFont="1" applyFill="1" applyBorder="1" applyAlignment="1" applyProtection="1">
      <alignment horizontal="center" vertical="center" wrapText="1"/>
      <protection locked="0"/>
    </xf>
    <xf numFmtId="164" fontId="9" fillId="2" borderId="12" xfId="1" applyFont="1" applyFill="1" applyBorder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center"/>
      <protection locked="0"/>
    </xf>
    <xf numFmtId="0" fontId="8" fillId="0" borderId="0" xfId="2" applyFont="1" applyProtection="1">
      <protection locked="0"/>
    </xf>
    <xf numFmtId="164" fontId="8" fillId="0" borderId="0" xfId="1" applyFont="1" applyProtection="1">
      <protection locked="0"/>
    </xf>
    <xf numFmtId="0" fontId="10" fillId="0" borderId="0" xfId="2" applyFont="1" applyAlignment="1" applyProtection="1">
      <alignment horizontal="left"/>
      <protection locked="0"/>
    </xf>
    <xf numFmtId="0" fontId="10" fillId="0" borderId="0" xfId="2" applyFont="1" applyAlignment="1" applyProtection="1">
      <alignment horizontal="center"/>
      <protection locked="0"/>
    </xf>
    <xf numFmtId="164" fontId="8" fillId="0" borderId="0" xfId="1" applyFont="1" applyAlignment="1" applyProtection="1">
      <alignment vertical="center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164" fontId="9" fillId="2" borderId="16" xfId="1" applyFont="1" applyFill="1" applyBorder="1" applyAlignment="1" applyProtection="1">
      <alignment horizontal="center" vertical="center" wrapText="1"/>
      <protection locked="0"/>
    </xf>
    <xf numFmtId="0" fontId="21" fillId="0" borderId="8" xfId="2" applyFont="1" applyBorder="1" applyAlignment="1" applyProtection="1">
      <alignment horizontal="center" vertical="center" wrapText="1"/>
      <protection locked="0"/>
    </xf>
    <xf numFmtId="0" fontId="21" fillId="0" borderId="9" xfId="2" applyFont="1" applyBorder="1" applyAlignment="1" applyProtection="1">
      <alignment horizontal="center" vertical="center" wrapText="1"/>
      <protection locked="0"/>
    </xf>
    <xf numFmtId="0" fontId="21" fillId="0" borderId="10" xfId="2" applyFont="1" applyBorder="1" applyAlignment="1" applyProtection="1">
      <alignment horizontal="center" vertical="center" wrapText="1"/>
      <protection locked="0"/>
    </xf>
    <xf numFmtId="0" fontId="11" fillId="0" borderId="8" xfId="2" applyFont="1" applyBorder="1" applyAlignment="1" applyProtection="1">
      <alignment horizontal="center"/>
      <protection locked="0"/>
    </xf>
    <xf numFmtId="0" fontId="11" fillId="0" borderId="9" xfId="2" applyFont="1" applyBorder="1" applyAlignment="1" applyProtection="1">
      <alignment horizontal="center"/>
      <protection locked="0"/>
    </xf>
    <xf numFmtId="0" fontId="14" fillId="0" borderId="9" xfId="2" applyFont="1" applyBorder="1" applyAlignment="1" applyProtection="1">
      <alignment horizontal="right" vertical="center"/>
      <protection locked="0"/>
    </xf>
    <xf numFmtId="165" fontId="15" fillId="2" borderId="9" xfId="1" applyNumberFormat="1" applyFont="1" applyFill="1" applyBorder="1" applyAlignment="1" applyProtection="1">
      <alignment vertical="center"/>
      <protection locked="0"/>
    </xf>
    <xf numFmtId="164" fontId="15" fillId="2" borderId="9" xfId="1" applyFont="1" applyFill="1" applyBorder="1" applyAlignment="1" applyProtection="1">
      <alignment vertical="center"/>
      <protection locked="0"/>
    </xf>
    <xf numFmtId="166" fontId="14" fillId="0" borderId="9" xfId="1" applyNumberFormat="1" applyFont="1" applyBorder="1" applyAlignment="1" applyProtection="1">
      <alignment horizontal="center" vertical="center"/>
    </xf>
    <xf numFmtId="0" fontId="14" fillId="2" borderId="9" xfId="1" applyNumberFormat="1" applyFont="1" applyFill="1" applyBorder="1" applyAlignment="1" applyProtection="1">
      <alignment horizontal="center"/>
    </xf>
    <xf numFmtId="167" fontId="14" fillId="2" borderId="9" xfId="1" applyNumberFormat="1" applyFont="1" applyFill="1" applyBorder="1" applyAlignment="1" applyProtection="1">
      <alignment horizontal="center"/>
    </xf>
    <xf numFmtId="0" fontId="11" fillId="0" borderId="0" xfId="2" applyFont="1" applyProtection="1">
      <protection locked="0"/>
    </xf>
    <xf numFmtId="166" fontId="9" fillId="0" borderId="11" xfId="1" applyNumberFormat="1" applyFont="1" applyBorder="1" applyAlignment="1" applyProtection="1">
      <alignment horizontal="center" vertical="center"/>
    </xf>
    <xf numFmtId="0" fontId="9" fillId="0" borderId="7" xfId="3" applyFont="1" applyBorder="1" applyAlignment="1" applyProtection="1">
      <alignment horizontal="center" vertical="center"/>
      <protection locked="0"/>
    </xf>
    <xf numFmtId="165" fontId="18" fillId="0" borderId="11" xfId="1" applyNumberFormat="1" applyFont="1" applyBorder="1" applyAlignment="1" applyProtection="1">
      <alignment horizontal="center" vertical="center"/>
    </xf>
    <xf numFmtId="165" fontId="18" fillId="0" borderId="11" xfId="1" applyNumberFormat="1" applyFont="1" applyBorder="1" applyAlignment="1" applyProtection="1">
      <alignment vertical="center"/>
    </xf>
    <xf numFmtId="164" fontId="18" fillId="0" borderId="11" xfId="1" applyFont="1" applyBorder="1" applyAlignment="1" applyProtection="1">
      <alignment vertical="center"/>
    </xf>
    <xf numFmtId="164" fontId="18" fillId="2" borderId="7" xfId="1" applyFont="1" applyFill="1" applyBorder="1" applyAlignment="1" applyProtection="1">
      <alignment horizontal="center" vertical="center"/>
    </xf>
    <xf numFmtId="0" fontId="12" fillId="0" borderId="7" xfId="3" applyFont="1" applyBorder="1" applyAlignment="1" applyProtection="1">
      <alignment vertical="center"/>
      <protection locked="0"/>
    </xf>
    <xf numFmtId="165" fontId="12" fillId="0" borderId="11" xfId="1" applyNumberFormat="1" applyFont="1" applyBorder="1" applyAlignment="1" applyProtection="1">
      <alignment vertical="center"/>
    </xf>
    <xf numFmtId="165" fontId="9" fillId="0" borderId="11" xfId="1" applyNumberFormat="1" applyFont="1" applyBorder="1" applyAlignment="1" applyProtection="1">
      <alignment vertical="center"/>
    </xf>
    <xf numFmtId="164" fontId="9" fillId="0" borderId="11" xfId="1" applyFont="1" applyBorder="1" applyAlignment="1" applyProtection="1">
      <alignment vertical="center"/>
    </xf>
    <xf numFmtId="165" fontId="18" fillId="0" borderId="11" xfId="1" applyNumberFormat="1" applyFont="1" applyBorder="1" applyAlignment="1">
      <alignment vertical="center"/>
    </xf>
    <xf numFmtId="164" fontId="18" fillId="0" borderId="11" xfId="1" applyFont="1" applyBorder="1" applyAlignment="1">
      <alignment vertical="center"/>
    </xf>
    <xf numFmtId="165" fontId="18" fillId="2" borderId="7" xfId="1" applyNumberFormat="1" applyFont="1" applyFill="1" applyBorder="1" applyAlignment="1">
      <alignment horizontal="center" vertical="center"/>
    </xf>
    <xf numFmtId="164" fontId="18" fillId="2" borderId="7" xfId="1" applyFont="1" applyFill="1" applyBorder="1" applyAlignment="1">
      <alignment horizontal="center" vertical="center"/>
    </xf>
    <xf numFmtId="164" fontId="9" fillId="2" borderId="11" xfId="1" applyFont="1" applyFill="1" applyBorder="1" applyAlignment="1" applyProtection="1">
      <alignment horizontal="center" vertical="center"/>
    </xf>
    <xf numFmtId="0" fontId="9" fillId="0" borderId="0" xfId="3" applyFont="1" applyAlignment="1" applyProtection="1">
      <alignment horizontal="center"/>
      <protection locked="0"/>
    </xf>
    <xf numFmtId="0" fontId="9" fillId="0" borderId="0" xfId="3" applyFont="1" applyProtection="1">
      <protection locked="0"/>
    </xf>
    <xf numFmtId="164" fontId="9" fillId="2" borderId="0" xfId="1" applyFont="1" applyFill="1" applyBorder="1" applyAlignment="1" applyProtection="1">
      <alignment horizontal="center"/>
    </xf>
    <xf numFmtId="165" fontId="9" fillId="0" borderId="0" xfId="1" applyNumberFormat="1" applyFont="1" applyBorder="1" applyProtection="1"/>
    <xf numFmtId="164" fontId="9" fillId="0" borderId="0" xfId="1" applyFont="1" applyBorder="1" applyProtection="1"/>
    <xf numFmtId="0" fontId="13" fillId="0" borderId="0" xfId="2" applyFont="1" applyProtection="1">
      <protection locked="0"/>
    </xf>
    <xf numFmtId="165" fontId="9" fillId="2" borderId="11" xfId="1" applyNumberFormat="1" applyFont="1" applyFill="1" applyBorder="1" applyAlignment="1" applyProtection="1">
      <alignment horizontal="center" vertical="center"/>
    </xf>
    <xf numFmtId="165" fontId="9" fillId="0" borderId="11" xfId="1" applyNumberFormat="1" applyFont="1" applyBorder="1" applyAlignment="1" applyProtection="1">
      <alignment horizontal="center" vertical="center"/>
    </xf>
    <xf numFmtId="0" fontId="9" fillId="0" borderId="7" xfId="2" applyFont="1" applyBorder="1" applyAlignment="1" applyProtection="1">
      <alignment horizontal="center" vertical="center"/>
      <protection locked="0"/>
    </xf>
    <xf numFmtId="167" fontId="9" fillId="2" borderId="7" xfId="1" applyNumberFormat="1" applyFont="1" applyFill="1" applyBorder="1" applyAlignment="1" applyProtection="1">
      <alignment horizontal="center" vertical="center"/>
    </xf>
    <xf numFmtId="0" fontId="9" fillId="0" borderId="11" xfId="2" applyFont="1" applyBorder="1" applyAlignment="1" applyProtection="1">
      <alignment horizontal="center" vertical="center"/>
      <protection locked="0"/>
    </xf>
    <xf numFmtId="0" fontId="9" fillId="0" borderId="11" xfId="3" applyFont="1" applyBorder="1" applyAlignment="1" applyProtection="1">
      <alignment horizontal="center" vertical="center"/>
      <protection locked="0"/>
    </xf>
    <xf numFmtId="0" fontId="9" fillId="0" borderId="11" xfId="3" applyFont="1" applyBorder="1" applyAlignment="1" applyProtection="1">
      <alignment vertical="center"/>
      <protection locked="0"/>
    </xf>
    <xf numFmtId="0" fontId="12" fillId="0" borderId="7" xfId="3" applyFont="1" applyBorder="1" applyAlignment="1" applyProtection="1">
      <alignment horizontal="center" vertical="center"/>
      <protection locked="0"/>
    </xf>
    <xf numFmtId="0" fontId="12" fillId="0" borderId="7" xfId="3" applyFont="1" applyBorder="1" applyAlignment="1" applyProtection="1">
      <alignment vertical="center" wrapText="1"/>
      <protection locked="0"/>
    </xf>
    <xf numFmtId="165" fontId="9" fillId="2" borderId="11" xfId="1" applyNumberFormat="1" applyFont="1" applyFill="1" applyBorder="1" applyAlignment="1" applyProtection="1">
      <alignment vertical="center"/>
    </xf>
    <xf numFmtId="164" fontId="9" fillId="2" borderId="11" xfId="1" applyFont="1" applyFill="1" applyBorder="1" applyAlignment="1" applyProtection="1">
      <alignment vertical="center"/>
    </xf>
    <xf numFmtId="164" fontId="18" fillId="2" borderId="11" xfId="1" applyFont="1" applyFill="1" applyBorder="1" applyAlignment="1" applyProtection="1">
      <alignment horizontal="center" vertical="center"/>
    </xf>
    <xf numFmtId="165" fontId="12" fillId="2" borderId="11" xfId="1" applyNumberFormat="1" applyFont="1" applyFill="1" applyBorder="1" applyAlignment="1" applyProtection="1">
      <alignment horizontal="center" vertical="center"/>
    </xf>
    <xf numFmtId="164" fontId="12" fillId="2" borderId="11" xfId="1" applyFont="1" applyFill="1" applyBorder="1" applyAlignment="1" applyProtection="1">
      <alignment horizontal="center" vertical="center"/>
    </xf>
    <xf numFmtId="167" fontId="9" fillId="2" borderId="11" xfId="1" applyNumberFormat="1" applyFont="1" applyFill="1" applyBorder="1" applyAlignment="1" applyProtection="1">
      <alignment horizontal="center" vertical="center"/>
    </xf>
    <xf numFmtId="0" fontId="12" fillId="0" borderId="7" xfId="3" applyFont="1" applyBorder="1" applyAlignment="1" applyProtection="1">
      <alignment horizontal="left" vertical="center" wrapText="1"/>
      <protection locked="0"/>
    </xf>
    <xf numFmtId="170" fontId="11" fillId="0" borderId="0" xfId="2" applyNumberFormat="1" applyFont="1" applyProtection="1">
      <protection locked="0"/>
    </xf>
    <xf numFmtId="0" fontId="8" fillId="0" borderId="7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" fontId="9" fillId="2" borderId="11" xfId="1" applyNumberFormat="1" applyFont="1" applyFill="1" applyBorder="1" applyAlignment="1" applyProtection="1">
      <alignment horizontal="center" vertical="center"/>
    </xf>
    <xf numFmtId="1" fontId="9" fillId="2" borderId="7" xfId="1" applyNumberFormat="1" applyFont="1" applyFill="1" applyBorder="1" applyAlignment="1" applyProtection="1">
      <alignment horizontal="center" vertical="center"/>
    </xf>
    <xf numFmtId="1" fontId="9" fillId="0" borderId="11" xfId="1" applyNumberFormat="1" applyFont="1" applyBorder="1" applyAlignment="1" applyProtection="1">
      <alignment horizontal="center" vertical="center"/>
    </xf>
    <xf numFmtId="2" fontId="9" fillId="2" borderId="11" xfId="1" applyNumberFormat="1" applyFont="1" applyFill="1" applyBorder="1" applyAlignment="1" applyProtection="1">
      <alignment horizontal="center" vertical="center"/>
    </xf>
    <xf numFmtId="2" fontId="9" fillId="2" borderId="7" xfId="1" applyNumberFormat="1" applyFont="1" applyFill="1" applyBorder="1" applyAlignment="1" applyProtection="1">
      <alignment horizontal="center" vertical="center"/>
    </xf>
    <xf numFmtId="2" fontId="9" fillId="0" borderId="11" xfId="1" applyNumberFormat="1" applyFont="1" applyBorder="1" applyAlignment="1" applyProtection="1">
      <alignment horizontal="center" vertical="center"/>
    </xf>
    <xf numFmtId="0" fontId="9" fillId="0" borderId="0" xfId="2" applyFont="1" applyAlignment="1" applyProtection="1">
      <alignment horizontal="center" vertical="center"/>
      <protection locked="0"/>
    </xf>
    <xf numFmtId="166" fontId="9" fillId="2" borderId="11" xfId="1" applyNumberFormat="1" applyFont="1" applyFill="1" applyBorder="1" applyAlignment="1" applyProtection="1">
      <alignment horizontal="center" vertical="center"/>
    </xf>
    <xf numFmtId="165" fontId="12" fillId="2" borderId="11" xfId="1" applyNumberFormat="1" applyFont="1" applyFill="1" applyBorder="1" applyAlignment="1" applyProtection="1">
      <alignment vertical="center"/>
    </xf>
    <xf numFmtId="165" fontId="9" fillId="0" borderId="0" xfId="1" applyNumberFormat="1" applyFont="1" applyAlignment="1" applyProtection="1">
      <alignment horizontal="left"/>
      <protection locked="0"/>
    </xf>
    <xf numFmtId="0" fontId="11" fillId="0" borderId="0" xfId="2" applyFont="1" applyAlignment="1" applyProtection="1">
      <alignment horizontal="center"/>
      <protection locked="0"/>
    </xf>
    <xf numFmtId="0" fontId="20" fillId="0" borderId="0" xfId="2" applyFont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12" fillId="0" borderId="1" xfId="2" applyFont="1" applyBorder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horizontal="center" vertical="center" wrapText="1"/>
      <protection locked="0"/>
    </xf>
    <xf numFmtId="0" fontId="8" fillId="0" borderId="1" xfId="2" applyFont="1" applyBorder="1" applyAlignment="1" applyProtection="1">
      <alignment horizontal="center" vertical="center" wrapText="1"/>
      <protection locked="0"/>
    </xf>
    <xf numFmtId="0" fontId="8" fillId="0" borderId="4" xfId="2" applyFont="1" applyBorder="1" applyAlignment="1" applyProtection="1">
      <alignment horizontal="center" vertical="center" wrapText="1"/>
      <protection locked="0"/>
    </xf>
    <xf numFmtId="165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12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5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9" fillId="2" borderId="4" xfId="1" applyNumberFormat="1" applyFont="1" applyFill="1" applyBorder="1" applyAlignment="1" applyProtection="1">
      <alignment horizontal="center" vertical="center" wrapText="1"/>
      <protection locked="0"/>
    </xf>
    <xf numFmtId="3" fontId="9" fillId="2" borderId="13" xfId="0" applyNumberFormat="1" applyFont="1" applyFill="1" applyBorder="1" applyAlignment="1">
      <alignment horizontal="center" vertical="center" wrapText="1"/>
    </xf>
    <xf numFmtId="3" fontId="9" fillId="2" borderId="7" xfId="0" applyNumberFormat="1" applyFont="1" applyFill="1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9" fillId="2" borderId="2" xfId="1" applyFont="1" applyFill="1" applyBorder="1" applyAlignment="1" applyProtection="1">
      <alignment horizontal="center" vertical="center" wrapText="1"/>
      <protection locked="0"/>
    </xf>
    <xf numFmtId="164" fontId="9" fillId="2" borderId="3" xfId="1" applyFont="1" applyFill="1" applyBorder="1" applyAlignment="1" applyProtection="1">
      <alignment horizontal="center" vertical="center" wrapText="1"/>
      <protection locked="0"/>
    </xf>
    <xf numFmtId="164" fontId="9" fillId="2" borderId="1" xfId="1" applyFont="1" applyFill="1" applyBorder="1" applyAlignment="1" applyProtection="1">
      <alignment horizontal="center" vertical="center" wrapText="1"/>
      <protection locked="0"/>
    </xf>
    <xf numFmtId="164" fontId="9" fillId="2" borderId="4" xfId="1" applyFont="1" applyFill="1" applyBorder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left"/>
      <protection locked="0"/>
    </xf>
    <xf numFmtId="164" fontId="9" fillId="2" borderId="13" xfId="1" applyFont="1" applyFill="1" applyBorder="1" applyAlignment="1" applyProtection="1">
      <alignment horizontal="center" vertical="center" wrapText="1"/>
      <protection locked="0"/>
    </xf>
    <xf numFmtId="164" fontId="9" fillId="2" borderId="14" xfId="1" applyFont="1" applyFill="1" applyBorder="1" applyAlignment="1" applyProtection="1">
      <alignment horizontal="center" vertical="center" wrapText="1"/>
      <protection locked="0"/>
    </xf>
    <xf numFmtId="164" fontId="9" fillId="2" borderId="5" xfId="1" applyFont="1" applyFill="1" applyBorder="1" applyAlignment="1" applyProtection="1">
      <alignment horizontal="center" vertical="center" wrapText="1"/>
      <protection locked="0"/>
    </xf>
    <xf numFmtId="164" fontId="9" fillId="2" borderId="6" xfId="1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7" xfId="1" applyFont="1" applyFill="1" applyBorder="1" applyAlignment="1" applyProtection="1">
      <alignment horizontal="center" vertical="center" wrapText="1"/>
      <protection locked="0"/>
    </xf>
    <xf numFmtId="164" fontId="9" fillId="2" borderId="15" xfId="1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38">
    <cellStyle name="Comma 2" xfId="6" xr:uid="{1DE785D2-1264-4724-9CC4-8C9CFE5DECCE}"/>
    <cellStyle name="Comma 3" xfId="7" xr:uid="{4B20599D-F7AE-491C-B6B3-86BA38A98D83}"/>
    <cellStyle name="Comma 4" xfId="8" xr:uid="{31E0DED0-8E00-4BCC-9687-96C7DC131856}"/>
    <cellStyle name="Comma 5" xfId="9" xr:uid="{A2835C7E-AF83-4BFB-813A-F4735AD5807B}"/>
    <cellStyle name="Comma 6" xfId="10" xr:uid="{331DA60D-E9B4-4F32-ACD3-022234DA600C}"/>
    <cellStyle name="Currency 2" xfId="11" xr:uid="{9A99A00B-3E94-4A5C-9A47-B250C9C4E95B}"/>
    <cellStyle name="Įprastas" xfId="0" builtinId="0"/>
    <cellStyle name="Įprastas 2" xfId="12" xr:uid="{DD722ED0-AF12-4A4B-B644-2E404AE3792D}"/>
    <cellStyle name="Įprastas 3" xfId="13" xr:uid="{D0439DDF-9308-494A-B065-EC85781AEE80}"/>
    <cellStyle name="Įprastas 4" xfId="27" xr:uid="{439D2178-172C-4792-96D4-B0F02242C70F}"/>
    <cellStyle name="Įprastas 5" xfId="29" xr:uid="{787E5093-9580-47FB-BDCD-1E296CCFE660}"/>
    <cellStyle name="Įprastas 6" xfId="30" xr:uid="{C21BC118-5B12-4934-B277-F988C083E0A0}"/>
    <cellStyle name="Kablelis" xfId="1" builtinId="3"/>
    <cellStyle name="Kablelis 2" xfId="14" xr:uid="{936AC81F-3372-4AB2-BE02-E51390391ADE}"/>
    <cellStyle name="Kablelis 3" xfId="15" xr:uid="{952DD41E-A1B5-4289-A1BB-5FE642741FFA}"/>
    <cellStyle name="Kablelis 4" xfId="28" xr:uid="{0E2D4DC2-6D7A-46B9-9125-F8DB8B815661}"/>
    <cellStyle name="Normal 2" xfId="16" xr:uid="{4822E347-904F-497C-9A05-1AF9A0B5E5B2}"/>
    <cellStyle name="Normal 3" xfId="17" xr:uid="{6FB96945-8BF1-4AF5-8697-074ED6AD898C}"/>
    <cellStyle name="Normal 3 2" xfId="18" xr:uid="{682DCB7F-A417-4C6A-B29A-83183523190B}"/>
    <cellStyle name="Normal 3 2 2" xfId="19" xr:uid="{EF851163-9AD0-46E5-B76A-690FF7CF6EA7}"/>
    <cellStyle name="Normal 3 2 2 2" xfId="20" xr:uid="{D8A34372-0463-43CA-B989-9FE7C9740EDA}"/>
    <cellStyle name="Normal 3 2 2 2 2" xfId="21" xr:uid="{C002C2CE-D565-4488-880C-BAE5B806D21F}"/>
    <cellStyle name="Normal 3 2 2 2 2 2" xfId="5" xr:uid="{00000000-0005-0000-0000-000002000000}"/>
    <cellStyle name="Normal 3 2 2 2 2 2 2" xfId="35" xr:uid="{00F4071B-4A30-4295-ABC4-425BA7C37E4E}"/>
    <cellStyle name="Normal 3 2 2 2 2 3" xfId="36" xr:uid="{669AFA8E-AFB7-4947-BA3B-8B8AB408CF6B}"/>
    <cellStyle name="Normal 3 2 2 2 2 4" xfId="37" xr:uid="{4A99CC1D-499D-42C4-8359-4A3163E513E0}"/>
    <cellStyle name="Normal 3 2 2 2 2 5" xfId="34" xr:uid="{871C1D3F-CD1B-4093-B385-DC1F29D68D9C}"/>
    <cellStyle name="Normal 3 2 2 2 3" xfId="33" xr:uid="{8732C1F5-6CB2-4FFD-AF03-CF8BC62FFACA}"/>
    <cellStyle name="Normal 3 2 2 3" xfId="32" xr:uid="{A85C8D27-82CD-4E45-86B9-D96F84943BC7}"/>
    <cellStyle name="Normal 3 2 3" xfId="31" xr:uid="{E88E8E70-767B-4CD2-AA09-A0C926AAAECD}"/>
    <cellStyle name="Normal 3 3" xfId="22" xr:uid="{C6F55306-5099-4462-9CDF-EF04FA3128DE}"/>
    <cellStyle name="Normal 4" xfId="23" xr:uid="{73716479-1362-4C16-A2E0-D91114AB2D1A}"/>
    <cellStyle name="Normal 5" xfId="24" xr:uid="{8BF390DB-6791-4475-8FCC-B5E0F2C959AB}"/>
    <cellStyle name="Normal_Sheet1" xfId="25" xr:uid="{08F36E0E-4C15-42B0-9FA3-B451699D0E42}"/>
    <cellStyle name="Paprastas_AtrankmamografpatikrosPrevprogr_ataskaita" xfId="4" xr:uid="{00000000-0005-0000-0000-000003000000}"/>
    <cellStyle name="Paprastas_gimdos-kaklelio_ataskaita" xfId="2" xr:uid="{00000000-0005-0000-0000-000004000000}"/>
    <cellStyle name="Paprastas_PARAISKA_skatinamuju_pasl_2007-k" xfId="3" xr:uid="{00000000-0005-0000-0000-000005000000}"/>
    <cellStyle name="Percent 2" xfId="26" xr:uid="{6741EFCE-0432-4B45-A70A-8A2AA1385A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65C4-3E44-4C52-8FD4-7391A559F309}">
  <dimension ref="A1:AJ100"/>
  <sheetViews>
    <sheetView tabSelected="1" topLeftCell="A3" zoomScale="80" zoomScaleNormal="80" workbookViewId="0">
      <pane xSplit="3" ySplit="17" topLeftCell="D92" activePane="bottomRight" state="frozen"/>
      <selection activeCell="A3" sqref="A3"/>
      <selection pane="topRight" activeCell="D3" sqref="D3"/>
      <selection pane="bottomLeft" activeCell="A18" sqref="A18"/>
      <selection pane="bottomRight" activeCell="C13" sqref="C13"/>
    </sheetView>
  </sheetViews>
  <sheetFormatPr defaultColWidth="9.140625" defaultRowHeight="12.75" x14ac:dyDescent="0.2"/>
  <cols>
    <col min="1" max="1" width="6.42578125" style="23" customWidth="1"/>
    <col min="2" max="2" width="15.42578125" style="23" customWidth="1"/>
    <col min="3" max="3" width="53.7109375" style="24" customWidth="1"/>
    <col min="4" max="4" width="18.28515625" style="1" customWidth="1"/>
    <col min="5" max="5" width="18.85546875" style="1" customWidth="1"/>
    <col min="6" max="6" width="15" style="1" customWidth="1"/>
    <col min="7" max="7" width="13.140625" style="1" customWidth="1"/>
    <col min="8" max="8" width="13.7109375" style="1" customWidth="1"/>
    <col min="9" max="9" width="13.28515625" style="1" customWidth="1"/>
    <col min="10" max="10" width="15" style="1" bestFit="1" customWidth="1"/>
    <col min="11" max="11" width="15.28515625" style="25" customWidth="1"/>
    <col min="12" max="12" width="12.140625" style="1" customWidth="1"/>
    <col min="13" max="13" width="15.7109375" style="25" customWidth="1"/>
    <col min="14" max="14" width="11.85546875" style="25" customWidth="1"/>
    <col min="15" max="15" width="12.85546875" style="1" bestFit="1" customWidth="1"/>
    <col min="16" max="16" width="15.28515625" style="25" customWidth="1"/>
    <col min="17" max="17" width="11.28515625" style="25" customWidth="1"/>
    <col min="18" max="18" width="26.28515625" style="25" customWidth="1"/>
    <col min="19" max="19" width="21" style="25" customWidth="1"/>
    <col min="20" max="21" width="13" style="25" customWidth="1"/>
    <col min="22" max="22" width="13.85546875" style="25" bestFit="1" customWidth="1"/>
    <col min="23" max="23" width="12.42578125" style="25" customWidth="1"/>
    <col min="24" max="24" width="16.5703125" style="25" bestFit="1" customWidth="1"/>
    <col min="25" max="25" width="13.7109375" style="25" customWidth="1"/>
    <col min="26" max="26" width="13.85546875" style="25" bestFit="1" customWidth="1"/>
    <col min="27" max="27" width="15.7109375" style="25" customWidth="1"/>
    <col min="28" max="30" width="15.28515625" style="25" customWidth="1"/>
    <col min="31" max="31" width="16" style="1" customWidth="1"/>
    <col min="32" max="32" width="22.28515625" style="25" customWidth="1"/>
    <col min="33" max="33" width="10.7109375" style="1" customWidth="1"/>
    <col min="34" max="34" width="18.5703125" style="25" customWidth="1"/>
    <col min="35" max="35" width="9.140625" style="24"/>
    <col min="36" max="36" width="18.28515625" style="24" bestFit="1" customWidth="1"/>
    <col min="37" max="16384" width="9.140625" style="24"/>
  </cols>
  <sheetData>
    <row r="1" spans="1:34" s="25" customFormat="1" ht="15.75" x14ac:dyDescent="0.25">
      <c r="A1" s="23"/>
      <c r="B1" s="23"/>
      <c r="C1" s="24"/>
      <c r="D1" s="1"/>
      <c r="E1" s="1"/>
      <c r="F1" s="1"/>
      <c r="G1" s="1"/>
      <c r="H1" s="1"/>
      <c r="I1" s="1"/>
      <c r="J1" s="1"/>
      <c r="O1" s="1"/>
      <c r="AE1" s="95" t="s">
        <v>0</v>
      </c>
      <c r="AF1" s="95"/>
      <c r="AG1" s="95"/>
      <c r="AH1" s="95"/>
    </row>
    <row r="2" spans="1:34" s="25" customFormat="1" ht="15.75" x14ac:dyDescent="0.25">
      <c r="A2" s="23"/>
      <c r="B2" s="23"/>
      <c r="C2" s="24"/>
      <c r="D2" s="1"/>
      <c r="E2" s="1"/>
      <c r="F2" s="1"/>
      <c r="G2" s="1"/>
      <c r="H2" s="1"/>
      <c r="I2" s="1"/>
      <c r="J2" s="1"/>
      <c r="O2" s="1"/>
      <c r="AE2" s="95" t="s">
        <v>1</v>
      </c>
      <c r="AF2" s="95"/>
      <c r="AG2" s="95"/>
      <c r="AH2" s="95"/>
    </row>
    <row r="3" spans="1:34" s="25" customFormat="1" ht="15.75" x14ac:dyDescent="0.25">
      <c r="A3" s="23"/>
      <c r="B3" s="23"/>
      <c r="C3" s="24"/>
      <c r="D3" s="1"/>
      <c r="E3" s="1"/>
      <c r="F3" s="1"/>
      <c r="G3" s="1"/>
      <c r="H3" s="1"/>
      <c r="I3" s="1"/>
      <c r="J3" s="1"/>
      <c r="O3" s="1"/>
      <c r="AE3" s="95" t="s">
        <v>2</v>
      </c>
      <c r="AF3" s="95"/>
      <c r="AG3" s="95"/>
      <c r="AH3" s="95"/>
    </row>
    <row r="4" spans="1:34" s="25" customFormat="1" ht="15.75" x14ac:dyDescent="0.25">
      <c r="A4" s="23"/>
      <c r="B4" s="23"/>
      <c r="C4" s="24"/>
      <c r="D4" s="1"/>
      <c r="E4" s="1"/>
      <c r="F4" s="1"/>
      <c r="G4" s="1"/>
      <c r="H4" s="1"/>
      <c r="I4" s="1"/>
      <c r="J4" s="1"/>
      <c r="O4" s="1"/>
      <c r="AE4" s="95" t="s">
        <v>3</v>
      </c>
      <c r="AF4" s="95"/>
      <c r="AG4" s="95"/>
      <c r="AH4" s="95"/>
    </row>
    <row r="5" spans="1:34" s="25" customFormat="1" ht="15.75" x14ac:dyDescent="0.25">
      <c r="A5" s="23"/>
      <c r="B5" s="23"/>
      <c r="C5" s="24"/>
      <c r="D5" s="1"/>
      <c r="E5" s="1"/>
      <c r="F5" s="1"/>
      <c r="G5" s="1"/>
      <c r="H5" s="1"/>
      <c r="I5" s="1"/>
      <c r="J5" s="1"/>
      <c r="O5" s="1"/>
      <c r="AE5" s="95" t="s">
        <v>4</v>
      </c>
      <c r="AF5" s="95"/>
      <c r="AG5" s="95"/>
      <c r="AH5" s="95"/>
    </row>
    <row r="6" spans="1:34" s="25" customFormat="1" ht="15.75" x14ac:dyDescent="0.25">
      <c r="A6" s="23"/>
      <c r="B6" s="23"/>
      <c r="C6" s="24"/>
      <c r="D6" s="1"/>
      <c r="E6" s="1"/>
      <c r="F6" s="1"/>
      <c r="G6" s="1"/>
      <c r="H6" s="1"/>
      <c r="I6" s="1"/>
      <c r="J6" s="1"/>
      <c r="O6" s="1"/>
      <c r="AE6" s="95" t="s">
        <v>2</v>
      </c>
      <c r="AF6" s="95"/>
      <c r="AG6" s="95"/>
      <c r="AH6" s="95"/>
    </row>
    <row r="7" spans="1:34" s="25" customFormat="1" ht="15.75" x14ac:dyDescent="0.25">
      <c r="A7" s="23"/>
      <c r="B7" s="23"/>
      <c r="C7" s="24"/>
      <c r="D7" s="1"/>
      <c r="E7" s="1"/>
      <c r="F7" s="1"/>
      <c r="G7" s="1"/>
      <c r="H7" s="1"/>
      <c r="I7" s="1"/>
      <c r="J7" s="1"/>
      <c r="O7" s="1"/>
      <c r="AE7" s="95" t="s">
        <v>106</v>
      </c>
      <c r="AF7" s="95"/>
      <c r="AG7" s="95"/>
      <c r="AH7" s="95"/>
    </row>
    <row r="8" spans="1:34" s="25" customFormat="1" ht="18.600000000000001" customHeight="1" x14ac:dyDescent="0.3">
      <c r="A8" s="96" t="s">
        <v>128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</row>
    <row r="9" spans="1:34" s="25" customFormat="1" ht="22.5" customHeight="1" x14ac:dyDescent="0.3">
      <c r="A9" s="26"/>
      <c r="B9" s="27"/>
      <c r="C9" s="26"/>
      <c r="D9" s="26"/>
      <c r="E9" s="26"/>
      <c r="F9" s="26"/>
      <c r="G9" s="1"/>
      <c r="H9" s="1"/>
      <c r="I9" s="1"/>
      <c r="J9" s="1"/>
      <c r="L9" s="1"/>
      <c r="O9" s="1"/>
      <c r="AE9" s="1"/>
      <c r="AG9" s="1"/>
    </row>
    <row r="10" spans="1:34" s="25" customFormat="1" ht="27" customHeight="1" x14ac:dyDescent="0.2">
      <c r="A10" s="97" t="s">
        <v>63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</row>
    <row r="11" spans="1:34" s="2" customFormat="1" ht="21" customHeight="1" x14ac:dyDescent="0.2">
      <c r="A11" s="98" t="s">
        <v>126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</row>
    <row r="12" spans="1:34" s="2" customFormat="1" ht="21" customHeight="1" x14ac:dyDescent="0.2">
      <c r="A12" s="92"/>
      <c r="B12" s="92"/>
      <c r="C12" s="92" t="s">
        <v>129</v>
      </c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</row>
    <row r="13" spans="1:34" s="2" customFormat="1" ht="21" customHeight="1" x14ac:dyDescent="0.2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</row>
    <row r="14" spans="1:34" s="28" customFormat="1" ht="21" customHeight="1" thickBot="1" x14ac:dyDescent="0.25">
      <c r="A14" s="99" t="s">
        <v>5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</row>
    <row r="15" spans="1:34" s="29" customFormat="1" ht="106.5" customHeight="1" x14ac:dyDescent="0.2">
      <c r="A15" s="100" t="s">
        <v>6</v>
      </c>
      <c r="B15" s="102" t="s">
        <v>7</v>
      </c>
      <c r="C15" s="100" t="s">
        <v>8</v>
      </c>
      <c r="D15" s="104" t="s">
        <v>122</v>
      </c>
      <c r="E15" s="106" t="s">
        <v>123</v>
      </c>
      <c r="F15" s="113" t="s">
        <v>64</v>
      </c>
      <c r="G15" s="115" t="s">
        <v>9</v>
      </c>
      <c r="H15" s="117" t="s">
        <v>10</v>
      </c>
      <c r="I15" s="120" t="s">
        <v>65</v>
      </c>
      <c r="J15" s="122" t="s">
        <v>11</v>
      </c>
      <c r="K15" s="123"/>
      <c r="L15" s="122" t="s">
        <v>107</v>
      </c>
      <c r="M15" s="123"/>
      <c r="N15" s="124" t="s">
        <v>108</v>
      </c>
      <c r="O15" s="122" t="s">
        <v>109</v>
      </c>
      <c r="P15" s="123"/>
      <c r="Q15" s="124" t="s">
        <v>110</v>
      </c>
      <c r="R15" s="106" t="s">
        <v>111</v>
      </c>
      <c r="S15" s="106"/>
      <c r="T15" s="106" t="s">
        <v>112</v>
      </c>
      <c r="U15" s="109" t="s">
        <v>113</v>
      </c>
      <c r="V15" s="109"/>
      <c r="W15" s="106" t="s">
        <v>66</v>
      </c>
      <c r="X15" s="106"/>
      <c r="Y15" s="109" t="s">
        <v>115</v>
      </c>
      <c r="Z15" s="109"/>
      <c r="AA15" s="135" t="s">
        <v>117</v>
      </c>
      <c r="AB15" s="136"/>
      <c r="AC15" s="106" t="s">
        <v>118</v>
      </c>
      <c r="AD15" s="106"/>
      <c r="AE15" s="127" t="s">
        <v>119</v>
      </c>
      <c r="AF15" s="127"/>
      <c r="AG15" s="127" t="s">
        <v>120</v>
      </c>
      <c r="AH15" s="128"/>
    </row>
    <row r="16" spans="1:34" s="29" customFormat="1" ht="18.600000000000001" customHeight="1" x14ac:dyDescent="0.2">
      <c r="A16" s="101"/>
      <c r="B16" s="103"/>
      <c r="C16" s="101"/>
      <c r="D16" s="105"/>
      <c r="E16" s="107"/>
      <c r="F16" s="114"/>
      <c r="G16" s="116"/>
      <c r="H16" s="118"/>
      <c r="I16" s="121"/>
      <c r="J16" s="129" t="s">
        <v>67</v>
      </c>
      <c r="K16" s="130"/>
      <c r="L16" s="129" t="s">
        <v>68</v>
      </c>
      <c r="M16" s="130"/>
      <c r="N16" s="125"/>
      <c r="O16" s="129" t="s">
        <v>69</v>
      </c>
      <c r="P16" s="130"/>
      <c r="Q16" s="125"/>
      <c r="R16" s="107" t="s">
        <v>70</v>
      </c>
      <c r="S16" s="107"/>
      <c r="T16" s="107"/>
      <c r="U16" s="110" t="s">
        <v>114</v>
      </c>
      <c r="V16" s="110"/>
      <c r="W16" s="131" t="s">
        <v>71</v>
      </c>
      <c r="X16" s="132"/>
      <c r="Y16" s="111" t="s">
        <v>116</v>
      </c>
      <c r="Z16" s="112"/>
      <c r="AA16" s="131" t="s">
        <v>72</v>
      </c>
      <c r="AB16" s="132"/>
      <c r="AC16" s="107" t="s">
        <v>73</v>
      </c>
      <c r="AD16" s="107"/>
      <c r="AE16" s="133" t="s">
        <v>74</v>
      </c>
      <c r="AF16" s="133"/>
      <c r="AG16" s="133" t="s">
        <v>75</v>
      </c>
      <c r="AH16" s="134"/>
    </row>
    <row r="17" spans="1:36" ht="21.75" customHeight="1" thickBot="1" x14ac:dyDescent="0.25">
      <c r="A17" s="101"/>
      <c r="B17" s="103"/>
      <c r="C17" s="101"/>
      <c r="D17" s="105"/>
      <c r="E17" s="108"/>
      <c r="F17" s="114"/>
      <c r="G17" s="116"/>
      <c r="H17" s="119"/>
      <c r="I17" s="121"/>
      <c r="J17" s="21" t="s">
        <v>12</v>
      </c>
      <c r="K17" s="22" t="s">
        <v>13</v>
      </c>
      <c r="L17" s="21" t="s">
        <v>12</v>
      </c>
      <c r="M17" s="22" t="s">
        <v>13</v>
      </c>
      <c r="N17" s="125"/>
      <c r="O17" s="21" t="s">
        <v>12</v>
      </c>
      <c r="P17" s="22" t="s">
        <v>13</v>
      </c>
      <c r="Q17" s="125"/>
      <c r="R17" s="30" t="s">
        <v>12</v>
      </c>
      <c r="S17" s="30" t="s">
        <v>13</v>
      </c>
      <c r="T17" s="108"/>
      <c r="U17" s="83" t="s">
        <v>12</v>
      </c>
      <c r="V17" s="83" t="s">
        <v>13</v>
      </c>
      <c r="W17" s="30" t="s">
        <v>12</v>
      </c>
      <c r="X17" s="30" t="s">
        <v>13</v>
      </c>
      <c r="Y17" s="85" t="s">
        <v>12</v>
      </c>
      <c r="Z17" s="85" t="s">
        <v>13</v>
      </c>
      <c r="AA17" s="30" t="s">
        <v>12</v>
      </c>
      <c r="AB17" s="30" t="s">
        <v>13</v>
      </c>
      <c r="AC17" s="31" t="s">
        <v>14</v>
      </c>
      <c r="AD17" s="31" t="s">
        <v>13</v>
      </c>
      <c r="AE17" s="21" t="s">
        <v>12</v>
      </c>
      <c r="AF17" s="22" t="s">
        <v>13</v>
      </c>
      <c r="AG17" s="21" t="s">
        <v>12</v>
      </c>
      <c r="AH17" s="32" t="s">
        <v>13</v>
      </c>
    </row>
    <row r="18" spans="1:36" ht="15.75" customHeight="1" thickBot="1" x14ac:dyDescent="0.25">
      <c r="A18" s="33">
        <v>1</v>
      </c>
      <c r="B18" s="34">
        <v>2</v>
      </c>
      <c r="C18" s="34">
        <v>3</v>
      </c>
      <c r="D18" s="34">
        <v>4</v>
      </c>
      <c r="E18" s="34">
        <v>5</v>
      </c>
      <c r="F18" s="34">
        <v>6</v>
      </c>
      <c r="G18" s="34">
        <v>7</v>
      </c>
      <c r="H18" s="34">
        <v>8</v>
      </c>
      <c r="I18" s="34">
        <v>9</v>
      </c>
      <c r="J18" s="34">
        <v>10</v>
      </c>
      <c r="K18" s="34">
        <v>11</v>
      </c>
      <c r="L18" s="34">
        <v>12</v>
      </c>
      <c r="M18" s="34">
        <v>13</v>
      </c>
      <c r="N18" s="34">
        <v>14</v>
      </c>
      <c r="O18" s="34">
        <v>15</v>
      </c>
      <c r="P18" s="34">
        <v>16</v>
      </c>
      <c r="Q18" s="34">
        <v>17</v>
      </c>
      <c r="R18" s="34">
        <v>18</v>
      </c>
      <c r="S18" s="34">
        <v>19</v>
      </c>
      <c r="T18" s="34">
        <v>20</v>
      </c>
      <c r="U18" s="34">
        <v>21</v>
      </c>
      <c r="V18" s="34">
        <v>22</v>
      </c>
      <c r="W18" s="34">
        <v>23</v>
      </c>
      <c r="X18" s="34">
        <v>24</v>
      </c>
      <c r="Y18" s="84">
        <v>25</v>
      </c>
      <c r="Z18" s="84">
        <v>26</v>
      </c>
      <c r="AA18" s="34">
        <v>27</v>
      </c>
      <c r="AB18" s="34">
        <v>28</v>
      </c>
      <c r="AC18" s="34">
        <v>29</v>
      </c>
      <c r="AD18" s="34">
        <v>30</v>
      </c>
      <c r="AE18" s="34">
        <v>31</v>
      </c>
      <c r="AF18" s="34">
        <v>32</v>
      </c>
      <c r="AG18" s="34">
        <v>33</v>
      </c>
      <c r="AH18" s="35">
        <v>34</v>
      </c>
    </row>
    <row r="19" spans="1:36" s="44" customFormat="1" ht="19.5" thickBot="1" x14ac:dyDescent="0.35">
      <c r="A19" s="36"/>
      <c r="B19" s="37"/>
      <c r="C19" s="38" t="s">
        <v>15</v>
      </c>
      <c r="D19" s="39">
        <f>+SUM(D20:D95)</f>
        <v>17445</v>
      </c>
      <c r="E19" s="39">
        <f>+SUM(E20:E95)</f>
        <v>65160</v>
      </c>
      <c r="F19" s="39">
        <f>+SUM(F20:F95)</f>
        <v>82605</v>
      </c>
      <c r="G19" s="39">
        <f>+SUM(G20:G94)</f>
        <v>2900</v>
      </c>
      <c r="H19" s="39">
        <f>+SUM(H20:H94)</f>
        <v>6506</v>
      </c>
      <c r="I19" s="39">
        <f>+SUM(I20:I94)</f>
        <v>9406</v>
      </c>
      <c r="J19" s="39">
        <f>+SUM(J20:J95)</f>
        <v>14200</v>
      </c>
      <c r="K19" s="40">
        <f>+SUM(K20:K95)</f>
        <v>45582</v>
      </c>
      <c r="L19" s="39">
        <f>+SUM(L20:L95)</f>
        <v>1909</v>
      </c>
      <c r="M19" s="40">
        <f>+SUM(M20:M95)</f>
        <v>16073.780000000004</v>
      </c>
      <c r="N19" s="41">
        <f>ROUND(L19/G19*100,1)</f>
        <v>65.8</v>
      </c>
      <c r="O19" s="39">
        <f>+SUM(O20:O95)</f>
        <v>810</v>
      </c>
      <c r="P19" s="40">
        <f>+SUM(P20:P95)</f>
        <v>10449.000000000002</v>
      </c>
      <c r="Q19" s="42">
        <f>ROUND(O19/G19*100,1)</f>
        <v>27.9</v>
      </c>
      <c r="R19" s="39">
        <f>+SUM(R20:R95)</f>
        <v>5339</v>
      </c>
      <c r="S19" s="40">
        <f>+SUM(S20:S95)</f>
        <v>44954.380000000005</v>
      </c>
      <c r="T19" s="43">
        <f>ROUND(R19/H19*100,1)</f>
        <v>82.1</v>
      </c>
      <c r="U19" s="39">
        <f t="shared" ref="U19:AH19" si="0">+SUM(U20:U95)</f>
        <v>225</v>
      </c>
      <c r="V19" s="40">
        <f t="shared" si="0"/>
        <v>1894.5</v>
      </c>
      <c r="W19" s="39">
        <f t="shared" si="0"/>
        <v>2463</v>
      </c>
      <c r="X19" s="40">
        <f t="shared" si="0"/>
        <v>102657.84</v>
      </c>
      <c r="Y19" s="39">
        <f t="shared" si="0"/>
        <v>29</v>
      </c>
      <c r="Z19" s="40">
        <f t="shared" si="0"/>
        <v>1208.7199999999998</v>
      </c>
      <c r="AA19" s="39">
        <f t="shared" si="0"/>
        <v>269</v>
      </c>
      <c r="AB19" s="40">
        <f t="shared" si="0"/>
        <v>6009.4600000000028</v>
      </c>
      <c r="AC19" s="39">
        <f t="shared" si="0"/>
        <v>83</v>
      </c>
      <c r="AD19" s="40">
        <f t="shared" si="0"/>
        <v>4002.2599999999998</v>
      </c>
      <c r="AE19" s="39">
        <f t="shared" si="0"/>
        <v>116</v>
      </c>
      <c r="AF19" s="40">
        <f t="shared" si="0"/>
        <v>5593.52</v>
      </c>
      <c r="AG19" s="39">
        <f t="shared" si="0"/>
        <v>64</v>
      </c>
      <c r="AH19" s="40">
        <f t="shared" si="0"/>
        <v>2971.5199999999995</v>
      </c>
      <c r="AJ19" s="82"/>
    </row>
    <row r="20" spans="1:36" s="2" customFormat="1" ht="15.75" x14ac:dyDescent="0.2">
      <c r="A20" s="70">
        <v>1</v>
      </c>
      <c r="B20" s="71">
        <v>111</v>
      </c>
      <c r="C20" s="72" t="s">
        <v>16</v>
      </c>
      <c r="D20" s="53">
        <v>1918</v>
      </c>
      <c r="E20" s="53">
        <v>6697</v>
      </c>
      <c r="F20" s="53">
        <f>+D20+E20</f>
        <v>8615</v>
      </c>
      <c r="G20" s="53">
        <f>ROUND((D20/3/4*2),0)</f>
        <v>320</v>
      </c>
      <c r="H20" s="53">
        <f>ROUND((E20/5/4*2),0)</f>
        <v>670</v>
      </c>
      <c r="I20" s="53">
        <f>+G20+H20</f>
        <v>990</v>
      </c>
      <c r="J20" s="53">
        <v>1480</v>
      </c>
      <c r="K20" s="54">
        <v>4750.8</v>
      </c>
      <c r="L20" s="53">
        <v>234</v>
      </c>
      <c r="M20" s="54">
        <v>1970.2799999999997</v>
      </c>
      <c r="N20" s="45">
        <f>ROUND(L20/G20*100,1)</f>
        <v>73.099999999999994</v>
      </c>
      <c r="O20" s="59" t="s">
        <v>17</v>
      </c>
      <c r="P20" s="59" t="s">
        <v>17</v>
      </c>
      <c r="Q20" s="59" t="s">
        <v>17</v>
      </c>
      <c r="R20" s="66">
        <v>556</v>
      </c>
      <c r="S20" s="59">
        <v>4681.5200000000004</v>
      </c>
      <c r="T20" s="80">
        <f>+R20/H20*100</f>
        <v>82.985074626865668</v>
      </c>
      <c r="U20" s="86">
        <v>9</v>
      </c>
      <c r="V20" s="89">
        <v>75.78</v>
      </c>
      <c r="W20" s="59" t="s">
        <v>17</v>
      </c>
      <c r="X20" s="59" t="s">
        <v>17</v>
      </c>
      <c r="Y20" s="59"/>
      <c r="Z20" s="59"/>
      <c r="AA20" s="59" t="s">
        <v>17</v>
      </c>
      <c r="AB20" s="59" t="s">
        <v>17</v>
      </c>
      <c r="AC20" s="66">
        <v>41</v>
      </c>
      <c r="AD20" s="59">
        <v>1977.02</v>
      </c>
      <c r="AE20" s="66">
        <v>36</v>
      </c>
      <c r="AF20" s="59">
        <v>1735.92</v>
      </c>
      <c r="AG20" s="59" t="s">
        <v>17</v>
      </c>
      <c r="AH20" s="59" t="s">
        <v>17</v>
      </c>
    </row>
    <row r="21" spans="1:36" s="2" customFormat="1" ht="15.75" x14ac:dyDescent="0.2">
      <c r="A21" s="68">
        <v>2</v>
      </c>
      <c r="B21" s="46">
        <v>112</v>
      </c>
      <c r="C21" s="51" t="s">
        <v>18</v>
      </c>
      <c r="D21" s="53">
        <v>1454</v>
      </c>
      <c r="E21" s="53">
        <v>3885</v>
      </c>
      <c r="F21" s="53">
        <f t="shared" ref="F21:F36" si="1">+D21+E21</f>
        <v>5339</v>
      </c>
      <c r="G21" s="53">
        <f t="shared" ref="G21:G36" si="2">ROUND((D21/3/4*2),0)</f>
        <v>242</v>
      </c>
      <c r="H21" s="53">
        <f t="shared" ref="H21:H36" si="3">ROUND((E21/5/4*2),0)</f>
        <v>389</v>
      </c>
      <c r="I21" s="53">
        <f t="shared" ref="I21:I36" si="4">+G21+H21</f>
        <v>631</v>
      </c>
      <c r="J21" s="53">
        <v>663</v>
      </c>
      <c r="K21" s="54">
        <v>2128.23</v>
      </c>
      <c r="L21" s="53">
        <v>177</v>
      </c>
      <c r="M21" s="54">
        <v>1490.34</v>
      </c>
      <c r="N21" s="45">
        <f t="shared" ref="N21:N81" si="5">ROUND(L21/G21*100,1)</f>
        <v>73.099999999999994</v>
      </c>
      <c r="O21" s="59" t="s">
        <v>17</v>
      </c>
      <c r="P21" s="59" t="s">
        <v>17</v>
      </c>
      <c r="Q21" s="59" t="s">
        <v>17</v>
      </c>
      <c r="R21" s="14">
        <v>381</v>
      </c>
      <c r="S21" s="12">
        <v>3208.02</v>
      </c>
      <c r="T21" s="69">
        <f t="shared" ref="T21:T35" si="6">+R21/H21*100</f>
        <v>97.943444730077118</v>
      </c>
      <c r="U21" s="87">
        <v>6</v>
      </c>
      <c r="V21" s="90">
        <v>50.52</v>
      </c>
      <c r="W21" s="12" t="s">
        <v>17</v>
      </c>
      <c r="X21" s="12" t="s">
        <v>17</v>
      </c>
      <c r="Y21" s="59"/>
      <c r="Z21" s="59"/>
      <c r="AA21" s="59" t="s">
        <v>17</v>
      </c>
      <c r="AB21" s="59" t="s">
        <v>17</v>
      </c>
      <c r="AC21" s="59" t="s">
        <v>17</v>
      </c>
      <c r="AD21" s="59" t="s">
        <v>17</v>
      </c>
      <c r="AE21" s="12" t="s">
        <v>17</v>
      </c>
      <c r="AF21" s="12" t="s">
        <v>17</v>
      </c>
      <c r="AG21" s="12" t="s">
        <v>17</v>
      </c>
      <c r="AH21" s="12" t="s">
        <v>17</v>
      </c>
    </row>
    <row r="22" spans="1:36" s="2" customFormat="1" ht="15.75" x14ac:dyDescent="0.2">
      <c r="A22" s="70">
        <v>3</v>
      </c>
      <c r="B22" s="46">
        <v>116</v>
      </c>
      <c r="C22" s="51" t="s">
        <v>27</v>
      </c>
      <c r="D22" s="53">
        <v>63</v>
      </c>
      <c r="E22" s="53">
        <v>289</v>
      </c>
      <c r="F22" s="53">
        <f t="shared" si="1"/>
        <v>352</v>
      </c>
      <c r="G22" s="53">
        <f t="shared" si="2"/>
        <v>11</v>
      </c>
      <c r="H22" s="53">
        <f t="shared" si="3"/>
        <v>29</v>
      </c>
      <c r="I22" s="53">
        <f t="shared" si="4"/>
        <v>40</v>
      </c>
      <c r="J22" s="53">
        <v>87</v>
      </c>
      <c r="K22" s="54">
        <v>279.27</v>
      </c>
      <c r="L22" s="53">
        <v>3</v>
      </c>
      <c r="M22" s="54">
        <v>25.259999999999998</v>
      </c>
      <c r="N22" s="45">
        <f t="shared" si="5"/>
        <v>27.3</v>
      </c>
      <c r="O22" s="59" t="s">
        <v>17</v>
      </c>
      <c r="P22" s="59" t="s">
        <v>17</v>
      </c>
      <c r="Q22" s="59" t="s">
        <v>17</v>
      </c>
      <c r="R22" s="14">
        <v>18</v>
      </c>
      <c r="S22" s="12">
        <v>151.55999999999997</v>
      </c>
      <c r="T22" s="69">
        <f t="shared" si="6"/>
        <v>62.068965517241381</v>
      </c>
      <c r="U22" s="86"/>
      <c r="V22" s="89"/>
      <c r="W22" s="59" t="s">
        <v>17</v>
      </c>
      <c r="X22" s="59" t="s">
        <v>17</v>
      </c>
      <c r="Y22" s="59"/>
      <c r="Z22" s="59"/>
      <c r="AA22" s="59" t="s">
        <v>17</v>
      </c>
      <c r="AB22" s="59" t="s">
        <v>17</v>
      </c>
      <c r="AC22" s="59" t="s">
        <v>17</v>
      </c>
      <c r="AD22" s="59" t="s">
        <v>17</v>
      </c>
      <c r="AE22" s="12" t="s">
        <v>17</v>
      </c>
      <c r="AF22" s="12" t="s">
        <v>17</v>
      </c>
      <c r="AG22" s="12" t="s">
        <v>17</v>
      </c>
      <c r="AH22" s="12" t="s">
        <v>17</v>
      </c>
    </row>
    <row r="23" spans="1:36" s="2" customFormat="1" ht="31.5" x14ac:dyDescent="0.2">
      <c r="A23" s="70">
        <v>4</v>
      </c>
      <c r="B23" s="73">
        <v>117</v>
      </c>
      <c r="C23" s="74" t="s">
        <v>85</v>
      </c>
      <c r="D23" s="53">
        <v>31</v>
      </c>
      <c r="E23" s="53">
        <v>177</v>
      </c>
      <c r="F23" s="53">
        <f t="shared" si="1"/>
        <v>208</v>
      </c>
      <c r="G23" s="53">
        <f t="shared" si="2"/>
        <v>5</v>
      </c>
      <c r="H23" s="53">
        <f t="shared" si="3"/>
        <v>18</v>
      </c>
      <c r="I23" s="53">
        <f t="shared" si="4"/>
        <v>23</v>
      </c>
      <c r="J23" s="53">
        <v>31</v>
      </c>
      <c r="K23" s="54">
        <v>99.51</v>
      </c>
      <c r="L23" s="53"/>
      <c r="M23" s="54"/>
      <c r="N23" s="45">
        <f t="shared" si="5"/>
        <v>0</v>
      </c>
      <c r="O23" s="59" t="s">
        <v>17</v>
      </c>
      <c r="P23" s="59" t="s">
        <v>17</v>
      </c>
      <c r="Q23" s="59" t="s">
        <v>17</v>
      </c>
      <c r="R23" s="14"/>
      <c r="S23" s="12"/>
      <c r="T23" s="69">
        <f t="shared" si="6"/>
        <v>0</v>
      </c>
      <c r="U23" s="87"/>
      <c r="V23" s="90"/>
      <c r="W23" s="12" t="s">
        <v>17</v>
      </c>
      <c r="X23" s="12" t="s">
        <v>17</v>
      </c>
      <c r="Y23" s="59"/>
      <c r="Z23" s="59"/>
      <c r="AA23" s="59" t="s">
        <v>17</v>
      </c>
      <c r="AB23" s="59" t="s">
        <v>17</v>
      </c>
      <c r="AC23" s="59" t="s">
        <v>17</v>
      </c>
      <c r="AD23" s="59" t="s">
        <v>17</v>
      </c>
      <c r="AE23" s="12" t="s">
        <v>17</v>
      </c>
      <c r="AF23" s="12" t="s">
        <v>17</v>
      </c>
      <c r="AG23" s="12" t="s">
        <v>17</v>
      </c>
      <c r="AH23" s="12" t="s">
        <v>17</v>
      </c>
    </row>
    <row r="24" spans="1:36" s="2" customFormat="1" ht="15.75" x14ac:dyDescent="0.2">
      <c r="A24" s="70">
        <v>5</v>
      </c>
      <c r="B24" s="46">
        <v>119</v>
      </c>
      <c r="C24" s="51" t="s">
        <v>28</v>
      </c>
      <c r="D24" s="53">
        <v>41</v>
      </c>
      <c r="E24" s="53">
        <v>135</v>
      </c>
      <c r="F24" s="53">
        <f t="shared" si="1"/>
        <v>176</v>
      </c>
      <c r="G24" s="53">
        <f t="shared" si="2"/>
        <v>7</v>
      </c>
      <c r="H24" s="53">
        <f t="shared" si="3"/>
        <v>14</v>
      </c>
      <c r="I24" s="53">
        <f t="shared" si="4"/>
        <v>21</v>
      </c>
      <c r="J24" s="53">
        <v>66</v>
      </c>
      <c r="K24" s="54">
        <v>211.86</v>
      </c>
      <c r="L24" s="53">
        <v>3</v>
      </c>
      <c r="M24" s="54">
        <v>25.259999999999998</v>
      </c>
      <c r="N24" s="45">
        <f t="shared" si="5"/>
        <v>42.9</v>
      </c>
      <c r="O24" s="59" t="s">
        <v>17</v>
      </c>
      <c r="P24" s="59" t="s">
        <v>17</v>
      </c>
      <c r="Q24" s="59" t="s">
        <v>17</v>
      </c>
      <c r="R24" s="14">
        <v>13</v>
      </c>
      <c r="S24" s="12">
        <v>109.46000000000001</v>
      </c>
      <c r="T24" s="69">
        <f t="shared" si="6"/>
        <v>92.857142857142861</v>
      </c>
      <c r="U24" s="86"/>
      <c r="V24" s="89"/>
      <c r="W24" s="59" t="s">
        <v>17</v>
      </c>
      <c r="X24" s="59" t="s">
        <v>17</v>
      </c>
      <c r="Y24" s="59"/>
      <c r="Z24" s="59"/>
      <c r="AA24" s="59" t="s">
        <v>17</v>
      </c>
      <c r="AB24" s="59" t="s">
        <v>17</v>
      </c>
      <c r="AC24" s="59" t="s">
        <v>17</v>
      </c>
      <c r="AD24" s="59" t="s">
        <v>17</v>
      </c>
      <c r="AE24" s="12" t="s">
        <v>17</v>
      </c>
      <c r="AF24" s="12" t="s">
        <v>17</v>
      </c>
      <c r="AG24" s="12" t="s">
        <v>17</v>
      </c>
      <c r="AH24" s="12" t="s">
        <v>17</v>
      </c>
    </row>
    <row r="25" spans="1:36" s="2" customFormat="1" ht="15.75" x14ac:dyDescent="0.2">
      <c r="A25" s="68">
        <v>6</v>
      </c>
      <c r="B25" s="46">
        <v>120</v>
      </c>
      <c r="C25" s="51" t="s">
        <v>19</v>
      </c>
      <c r="D25" s="53">
        <v>552</v>
      </c>
      <c r="E25" s="53">
        <v>2476</v>
      </c>
      <c r="F25" s="53">
        <f t="shared" si="1"/>
        <v>3028</v>
      </c>
      <c r="G25" s="53">
        <f t="shared" si="2"/>
        <v>92</v>
      </c>
      <c r="H25" s="53">
        <f t="shared" si="3"/>
        <v>248</v>
      </c>
      <c r="I25" s="53">
        <f t="shared" si="4"/>
        <v>340</v>
      </c>
      <c r="J25" s="53">
        <v>520</v>
      </c>
      <c r="K25" s="54">
        <v>1669.1999999999998</v>
      </c>
      <c r="L25" s="53">
        <v>61</v>
      </c>
      <c r="M25" s="54">
        <v>513.62</v>
      </c>
      <c r="N25" s="45">
        <f t="shared" si="5"/>
        <v>66.3</v>
      </c>
      <c r="O25" s="59" t="s">
        <v>17</v>
      </c>
      <c r="P25" s="59" t="s">
        <v>17</v>
      </c>
      <c r="Q25" s="59" t="s">
        <v>17</v>
      </c>
      <c r="R25" s="14">
        <v>179</v>
      </c>
      <c r="S25" s="12">
        <v>1507.18</v>
      </c>
      <c r="T25" s="69">
        <f t="shared" si="6"/>
        <v>72.177419354838719</v>
      </c>
      <c r="U25" s="87">
        <v>22</v>
      </c>
      <c r="V25" s="90">
        <v>185.23999999999998</v>
      </c>
      <c r="W25" s="12" t="s">
        <v>17</v>
      </c>
      <c r="X25" s="12" t="s">
        <v>17</v>
      </c>
      <c r="Y25" s="59"/>
      <c r="Z25" s="59"/>
      <c r="AA25" s="59" t="s">
        <v>17</v>
      </c>
      <c r="AB25" s="59" t="s">
        <v>17</v>
      </c>
      <c r="AC25" s="59" t="s">
        <v>17</v>
      </c>
      <c r="AD25" s="59" t="s">
        <v>17</v>
      </c>
      <c r="AE25" s="12" t="s">
        <v>17</v>
      </c>
      <c r="AF25" s="12" t="s">
        <v>17</v>
      </c>
      <c r="AG25" s="12" t="s">
        <v>17</v>
      </c>
      <c r="AH25" s="12" t="s">
        <v>17</v>
      </c>
    </row>
    <row r="26" spans="1:36" s="2" customFormat="1" ht="15.75" x14ac:dyDescent="0.2">
      <c r="A26" s="70">
        <v>7</v>
      </c>
      <c r="B26" s="46">
        <v>122</v>
      </c>
      <c r="C26" s="11" t="s">
        <v>23</v>
      </c>
      <c r="D26" s="53">
        <v>188</v>
      </c>
      <c r="E26" s="53">
        <v>1048</v>
      </c>
      <c r="F26" s="53">
        <f t="shared" si="1"/>
        <v>1236</v>
      </c>
      <c r="G26" s="53">
        <f t="shared" si="2"/>
        <v>31</v>
      </c>
      <c r="H26" s="53">
        <f t="shared" si="3"/>
        <v>105</v>
      </c>
      <c r="I26" s="53">
        <f t="shared" si="4"/>
        <v>136</v>
      </c>
      <c r="J26" s="53">
        <v>161</v>
      </c>
      <c r="K26" s="54">
        <v>516.81000000000006</v>
      </c>
      <c r="L26" s="53">
        <v>34</v>
      </c>
      <c r="M26" s="54">
        <v>286.27999999999997</v>
      </c>
      <c r="N26" s="45">
        <f t="shared" si="5"/>
        <v>109.7</v>
      </c>
      <c r="O26" s="59" t="s">
        <v>17</v>
      </c>
      <c r="P26" s="59" t="s">
        <v>17</v>
      </c>
      <c r="Q26" s="59" t="s">
        <v>17</v>
      </c>
      <c r="R26" s="14">
        <v>49</v>
      </c>
      <c r="S26" s="12">
        <v>412.58</v>
      </c>
      <c r="T26" s="69">
        <f t="shared" si="6"/>
        <v>46.666666666666664</v>
      </c>
      <c r="U26" s="86"/>
      <c r="V26" s="89"/>
      <c r="W26" s="59" t="s">
        <v>17</v>
      </c>
      <c r="X26" s="59" t="s">
        <v>17</v>
      </c>
      <c r="Y26" s="59"/>
      <c r="Z26" s="59"/>
      <c r="AA26" s="59" t="s">
        <v>17</v>
      </c>
      <c r="AB26" s="59" t="s">
        <v>17</v>
      </c>
      <c r="AC26" s="59" t="s">
        <v>17</v>
      </c>
      <c r="AD26" s="59" t="s">
        <v>17</v>
      </c>
      <c r="AE26" s="12" t="s">
        <v>17</v>
      </c>
      <c r="AF26" s="12" t="s">
        <v>17</v>
      </c>
      <c r="AG26" s="12" t="s">
        <v>17</v>
      </c>
      <c r="AH26" s="12" t="s">
        <v>17</v>
      </c>
    </row>
    <row r="27" spans="1:36" s="2" customFormat="1" ht="15.75" x14ac:dyDescent="0.2">
      <c r="A27" s="70">
        <v>8</v>
      </c>
      <c r="B27" s="46">
        <v>123</v>
      </c>
      <c r="C27" s="11" t="s">
        <v>83</v>
      </c>
      <c r="D27" s="53">
        <v>315</v>
      </c>
      <c r="E27" s="53">
        <v>1677</v>
      </c>
      <c r="F27" s="53">
        <f t="shared" si="1"/>
        <v>1992</v>
      </c>
      <c r="G27" s="53">
        <f t="shared" si="2"/>
        <v>53</v>
      </c>
      <c r="H27" s="53">
        <f t="shared" si="3"/>
        <v>168</v>
      </c>
      <c r="I27" s="53">
        <f t="shared" si="4"/>
        <v>221</v>
      </c>
      <c r="J27" s="53">
        <v>318</v>
      </c>
      <c r="K27" s="54">
        <v>1020.78</v>
      </c>
      <c r="L27" s="53">
        <v>35</v>
      </c>
      <c r="M27" s="54">
        <v>294.7</v>
      </c>
      <c r="N27" s="45">
        <f t="shared" si="5"/>
        <v>66</v>
      </c>
      <c r="O27" s="59" t="s">
        <v>17</v>
      </c>
      <c r="P27" s="59" t="s">
        <v>17</v>
      </c>
      <c r="Q27" s="59" t="s">
        <v>17</v>
      </c>
      <c r="R27" s="14">
        <v>138</v>
      </c>
      <c r="S27" s="12">
        <v>1161.9599999999998</v>
      </c>
      <c r="T27" s="69">
        <f t="shared" si="6"/>
        <v>82.142857142857139</v>
      </c>
      <c r="U27" s="87">
        <v>17</v>
      </c>
      <c r="V27" s="90">
        <v>143.14000000000001</v>
      </c>
      <c r="W27" s="12" t="s">
        <v>17</v>
      </c>
      <c r="X27" s="12" t="s">
        <v>17</v>
      </c>
      <c r="Y27" s="59"/>
      <c r="Z27" s="59"/>
      <c r="AA27" s="59" t="s">
        <v>17</v>
      </c>
      <c r="AB27" s="59" t="s">
        <v>17</v>
      </c>
      <c r="AC27" s="59" t="s">
        <v>17</v>
      </c>
      <c r="AD27" s="59" t="s">
        <v>17</v>
      </c>
      <c r="AE27" s="12" t="s">
        <v>17</v>
      </c>
      <c r="AF27" s="12" t="s">
        <v>17</v>
      </c>
      <c r="AG27" s="12" t="s">
        <v>17</v>
      </c>
      <c r="AH27" s="12" t="s">
        <v>17</v>
      </c>
    </row>
    <row r="28" spans="1:36" s="2" customFormat="1" ht="15.75" x14ac:dyDescent="0.2">
      <c r="A28" s="70">
        <v>9</v>
      </c>
      <c r="B28" s="46">
        <v>125</v>
      </c>
      <c r="C28" s="3" t="s">
        <v>20</v>
      </c>
      <c r="D28" s="53">
        <v>458</v>
      </c>
      <c r="E28" s="53">
        <v>2009</v>
      </c>
      <c r="F28" s="53">
        <f t="shared" si="1"/>
        <v>2467</v>
      </c>
      <c r="G28" s="53">
        <f t="shared" si="2"/>
        <v>76</v>
      </c>
      <c r="H28" s="53">
        <f t="shared" si="3"/>
        <v>201</v>
      </c>
      <c r="I28" s="53">
        <f t="shared" si="4"/>
        <v>277</v>
      </c>
      <c r="J28" s="53">
        <v>569</v>
      </c>
      <c r="K28" s="54">
        <v>1826.4900000000002</v>
      </c>
      <c r="L28" s="53">
        <v>48</v>
      </c>
      <c r="M28" s="54">
        <v>404.15999999999997</v>
      </c>
      <c r="N28" s="45">
        <f t="shared" si="5"/>
        <v>63.2</v>
      </c>
      <c r="O28" s="59" t="s">
        <v>17</v>
      </c>
      <c r="P28" s="59" t="s">
        <v>17</v>
      </c>
      <c r="Q28" s="59" t="s">
        <v>17</v>
      </c>
      <c r="R28" s="14">
        <v>118</v>
      </c>
      <c r="S28" s="12">
        <v>993.56</v>
      </c>
      <c r="T28" s="69">
        <f t="shared" si="6"/>
        <v>58.706467661691541</v>
      </c>
      <c r="U28" s="86">
        <v>29</v>
      </c>
      <c r="V28" s="89">
        <v>244.17999999999995</v>
      </c>
      <c r="W28" s="59" t="s">
        <v>17</v>
      </c>
      <c r="X28" s="59" t="s">
        <v>17</v>
      </c>
      <c r="Y28" s="59"/>
      <c r="Z28" s="59"/>
      <c r="AA28" s="59" t="s">
        <v>17</v>
      </c>
      <c r="AB28" s="59" t="s">
        <v>17</v>
      </c>
      <c r="AC28" s="59" t="s">
        <v>17</v>
      </c>
      <c r="AD28" s="59" t="s">
        <v>17</v>
      </c>
      <c r="AE28" s="12" t="s">
        <v>17</v>
      </c>
      <c r="AF28" s="12" t="s">
        <v>17</v>
      </c>
      <c r="AG28" s="12" t="s">
        <v>17</v>
      </c>
      <c r="AH28" s="12" t="s">
        <v>17</v>
      </c>
    </row>
    <row r="29" spans="1:36" s="2" customFormat="1" ht="31.5" x14ac:dyDescent="0.2">
      <c r="A29" s="68">
        <v>10</v>
      </c>
      <c r="B29" s="46">
        <v>127</v>
      </c>
      <c r="C29" s="74" t="s">
        <v>84</v>
      </c>
      <c r="D29" s="52">
        <v>464</v>
      </c>
      <c r="E29" s="52">
        <v>2059</v>
      </c>
      <c r="F29" s="53">
        <f t="shared" si="1"/>
        <v>2523</v>
      </c>
      <c r="G29" s="53">
        <f t="shared" si="2"/>
        <v>77</v>
      </c>
      <c r="H29" s="53">
        <f t="shared" si="3"/>
        <v>206</v>
      </c>
      <c r="I29" s="53">
        <f t="shared" si="4"/>
        <v>283</v>
      </c>
      <c r="J29" s="53">
        <v>354</v>
      </c>
      <c r="K29" s="54">
        <v>1136.3399999999999</v>
      </c>
      <c r="L29" s="53">
        <v>34</v>
      </c>
      <c r="M29" s="54">
        <v>286.28000000000003</v>
      </c>
      <c r="N29" s="45">
        <f t="shared" si="5"/>
        <v>44.2</v>
      </c>
      <c r="O29" s="59" t="s">
        <v>17</v>
      </c>
      <c r="P29" s="59" t="s">
        <v>17</v>
      </c>
      <c r="Q29" s="59" t="s">
        <v>17</v>
      </c>
      <c r="R29" s="14">
        <v>103</v>
      </c>
      <c r="S29" s="12">
        <v>867.26</v>
      </c>
      <c r="T29" s="69">
        <f t="shared" si="6"/>
        <v>50</v>
      </c>
      <c r="U29" s="87"/>
      <c r="V29" s="90"/>
      <c r="W29" s="12" t="s">
        <v>17</v>
      </c>
      <c r="X29" s="12" t="s">
        <v>17</v>
      </c>
      <c r="Y29" s="59"/>
      <c r="Z29" s="59"/>
      <c r="AA29" s="59" t="s">
        <v>17</v>
      </c>
      <c r="AB29" s="59" t="s">
        <v>17</v>
      </c>
      <c r="AC29" s="59" t="s">
        <v>17</v>
      </c>
      <c r="AD29" s="59" t="s">
        <v>17</v>
      </c>
      <c r="AE29" s="12" t="s">
        <v>17</v>
      </c>
      <c r="AF29" s="12" t="s">
        <v>17</v>
      </c>
      <c r="AG29" s="12" t="s">
        <v>17</v>
      </c>
      <c r="AH29" s="12" t="s">
        <v>17</v>
      </c>
    </row>
    <row r="30" spans="1:36" s="2" customFormat="1" ht="15.75" x14ac:dyDescent="0.2">
      <c r="A30" s="70">
        <v>11</v>
      </c>
      <c r="B30" s="46">
        <v>138</v>
      </c>
      <c r="C30" s="19" t="s">
        <v>41</v>
      </c>
      <c r="D30" s="52">
        <v>34</v>
      </c>
      <c r="E30" s="52">
        <v>259</v>
      </c>
      <c r="F30" s="53">
        <f t="shared" si="1"/>
        <v>293</v>
      </c>
      <c r="G30" s="53">
        <f t="shared" si="2"/>
        <v>6</v>
      </c>
      <c r="H30" s="53">
        <f t="shared" si="3"/>
        <v>26</v>
      </c>
      <c r="I30" s="53">
        <f t="shared" si="4"/>
        <v>32</v>
      </c>
      <c r="J30" s="53"/>
      <c r="K30" s="54"/>
      <c r="L30" s="53">
        <v>3</v>
      </c>
      <c r="M30" s="54">
        <v>25.259999999999998</v>
      </c>
      <c r="N30" s="45">
        <f t="shared" si="5"/>
        <v>50</v>
      </c>
      <c r="O30" s="59" t="s">
        <v>17</v>
      </c>
      <c r="P30" s="59" t="s">
        <v>17</v>
      </c>
      <c r="Q30" s="59" t="s">
        <v>17</v>
      </c>
      <c r="R30" s="14">
        <v>9</v>
      </c>
      <c r="S30" s="12">
        <v>75.78</v>
      </c>
      <c r="T30" s="69">
        <f t="shared" si="6"/>
        <v>34.615384615384613</v>
      </c>
      <c r="U30" s="86"/>
      <c r="V30" s="89"/>
      <c r="W30" s="59" t="s">
        <v>17</v>
      </c>
      <c r="X30" s="59" t="s">
        <v>17</v>
      </c>
      <c r="Y30" s="59"/>
      <c r="Z30" s="59"/>
      <c r="AA30" s="59" t="s">
        <v>17</v>
      </c>
      <c r="AB30" s="59" t="s">
        <v>17</v>
      </c>
      <c r="AC30" s="59" t="s">
        <v>17</v>
      </c>
      <c r="AD30" s="59" t="s">
        <v>17</v>
      </c>
      <c r="AE30" s="12" t="s">
        <v>17</v>
      </c>
      <c r="AF30" s="12" t="s">
        <v>17</v>
      </c>
      <c r="AG30" s="12" t="s">
        <v>17</v>
      </c>
      <c r="AH30" s="12" t="s">
        <v>17</v>
      </c>
    </row>
    <row r="31" spans="1:36" s="2" customFormat="1" ht="15.75" x14ac:dyDescent="0.2">
      <c r="A31" s="70">
        <v>12</v>
      </c>
      <c r="B31" s="46">
        <v>143</v>
      </c>
      <c r="C31" s="51" t="s">
        <v>40</v>
      </c>
      <c r="D31" s="52">
        <v>501</v>
      </c>
      <c r="E31" s="52">
        <v>2134</v>
      </c>
      <c r="F31" s="53">
        <f t="shared" si="1"/>
        <v>2635</v>
      </c>
      <c r="G31" s="53">
        <f t="shared" si="2"/>
        <v>84</v>
      </c>
      <c r="H31" s="53">
        <f t="shared" si="3"/>
        <v>213</v>
      </c>
      <c r="I31" s="53">
        <f t="shared" si="4"/>
        <v>297</v>
      </c>
      <c r="J31" s="53">
        <v>292</v>
      </c>
      <c r="K31" s="54">
        <v>937.31999999999994</v>
      </c>
      <c r="L31" s="53">
        <v>46</v>
      </c>
      <c r="M31" s="54">
        <v>387.32000000000005</v>
      </c>
      <c r="N31" s="45">
        <f t="shared" si="5"/>
        <v>54.8</v>
      </c>
      <c r="O31" s="59" t="s">
        <v>17</v>
      </c>
      <c r="P31" s="59" t="s">
        <v>17</v>
      </c>
      <c r="Q31" s="59" t="s">
        <v>17</v>
      </c>
      <c r="R31" s="14">
        <v>187</v>
      </c>
      <c r="S31" s="12">
        <v>1574.54</v>
      </c>
      <c r="T31" s="69">
        <f t="shared" si="6"/>
        <v>87.793427230046944</v>
      </c>
      <c r="U31" s="87">
        <v>3</v>
      </c>
      <c r="V31" s="90">
        <v>25.259999999999998</v>
      </c>
      <c r="W31" s="12" t="s">
        <v>17</v>
      </c>
      <c r="X31" s="12" t="s">
        <v>17</v>
      </c>
      <c r="Y31" s="59"/>
      <c r="Z31" s="59"/>
      <c r="AA31" s="59" t="s">
        <v>17</v>
      </c>
      <c r="AB31" s="59" t="s">
        <v>17</v>
      </c>
      <c r="AC31" s="59" t="s">
        <v>17</v>
      </c>
      <c r="AD31" s="59" t="s">
        <v>17</v>
      </c>
      <c r="AE31" s="12" t="s">
        <v>17</v>
      </c>
      <c r="AF31" s="12" t="s">
        <v>17</v>
      </c>
      <c r="AG31" s="12" t="s">
        <v>17</v>
      </c>
      <c r="AH31" s="12" t="s">
        <v>17</v>
      </c>
    </row>
    <row r="32" spans="1:36" s="2" customFormat="1" ht="15.75" x14ac:dyDescent="0.2">
      <c r="A32" s="70">
        <v>13</v>
      </c>
      <c r="B32" s="46">
        <v>151</v>
      </c>
      <c r="C32" s="51" t="s">
        <v>42</v>
      </c>
      <c r="D32" s="52">
        <v>56</v>
      </c>
      <c r="E32" s="52">
        <v>200</v>
      </c>
      <c r="F32" s="53">
        <f t="shared" si="1"/>
        <v>256</v>
      </c>
      <c r="G32" s="53">
        <f t="shared" si="2"/>
        <v>9</v>
      </c>
      <c r="H32" s="53">
        <f t="shared" si="3"/>
        <v>20</v>
      </c>
      <c r="I32" s="53">
        <f t="shared" si="4"/>
        <v>29</v>
      </c>
      <c r="J32" s="53">
        <v>74</v>
      </c>
      <c r="K32" s="54">
        <v>237.54</v>
      </c>
      <c r="L32" s="53">
        <v>7</v>
      </c>
      <c r="M32" s="54">
        <v>58.94</v>
      </c>
      <c r="N32" s="45">
        <f t="shared" si="5"/>
        <v>77.8</v>
      </c>
      <c r="O32" s="59" t="s">
        <v>17</v>
      </c>
      <c r="P32" s="59" t="s">
        <v>17</v>
      </c>
      <c r="Q32" s="59" t="s">
        <v>17</v>
      </c>
      <c r="R32" s="14">
        <v>17</v>
      </c>
      <c r="S32" s="12">
        <v>143.13999999999999</v>
      </c>
      <c r="T32" s="69">
        <f t="shared" si="6"/>
        <v>85</v>
      </c>
      <c r="U32" s="86"/>
      <c r="V32" s="89"/>
      <c r="W32" s="59" t="s">
        <v>17</v>
      </c>
      <c r="X32" s="59" t="s">
        <v>17</v>
      </c>
      <c r="Y32" s="59"/>
      <c r="Z32" s="59"/>
      <c r="AA32" s="59" t="s">
        <v>17</v>
      </c>
      <c r="AB32" s="59" t="s">
        <v>17</v>
      </c>
      <c r="AC32" s="59" t="s">
        <v>17</v>
      </c>
      <c r="AD32" s="59" t="s">
        <v>17</v>
      </c>
      <c r="AE32" s="12" t="s">
        <v>17</v>
      </c>
      <c r="AF32" s="12" t="s">
        <v>17</v>
      </c>
      <c r="AG32" s="12" t="s">
        <v>17</v>
      </c>
      <c r="AH32" s="12" t="s">
        <v>17</v>
      </c>
    </row>
    <row r="33" spans="1:34" s="2" customFormat="1" ht="17.25" customHeight="1" x14ac:dyDescent="0.2">
      <c r="A33" s="68">
        <v>14</v>
      </c>
      <c r="B33" s="46">
        <v>153</v>
      </c>
      <c r="C33" s="51" t="s">
        <v>86</v>
      </c>
      <c r="D33" s="53">
        <v>762</v>
      </c>
      <c r="E33" s="53">
        <v>2771</v>
      </c>
      <c r="F33" s="53">
        <f t="shared" si="1"/>
        <v>3533</v>
      </c>
      <c r="G33" s="53">
        <f t="shared" si="2"/>
        <v>127</v>
      </c>
      <c r="H33" s="53">
        <f t="shared" si="3"/>
        <v>277</v>
      </c>
      <c r="I33" s="53">
        <f t="shared" si="4"/>
        <v>404</v>
      </c>
      <c r="J33" s="53">
        <v>628</v>
      </c>
      <c r="K33" s="54">
        <v>2015.88</v>
      </c>
      <c r="L33" s="53">
        <v>101</v>
      </c>
      <c r="M33" s="54">
        <v>850.42</v>
      </c>
      <c r="N33" s="45">
        <f t="shared" si="5"/>
        <v>79.5</v>
      </c>
      <c r="O33" s="59" t="s">
        <v>17</v>
      </c>
      <c r="P33" s="59" t="s">
        <v>17</v>
      </c>
      <c r="Q33" s="59" t="s">
        <v>17</v>
      </c>
      <c r="R33" s="14">
        <v>250</v>
      </c>
      <c r="S33" s="12">
        <v>2105</v>
      </c>
      <c r="T33" s="69">
        <f t="shared" si="6"/>
        <v>90.252707581227426</v>
      </c>
      <c r="U33" s="87">
        <v>5</v>
      </c>
      <c r="V33" s="90">
        <v>42.1</v>
      </c>
      <c r="W33" s="12" t="s">
        <v>17</v>
      </c>
      <c r="X33" s="12" t="s">
        <v>17</v>
      </c>
      <c r="Y33" s="59"/>
      <c r="Z33" s="59"/>
      <c r="AA33" s="59" t="s">
        <v>17</v>
      </c>
      <c r="AB33" s="59" t="s">
        <v>17</v>
      </c>
      <c r="AC33" s="59" t="s">
        <v>17</v>
      </c>
      <c r="AD33" s="59" t="s">
        <v>17</v>
      </c>
      <c r="AE33" s="12" t="s">
        <v>17</v>
      </c>
      <c r="AF33" s="12" t="s">
        <v>17</v>
      </c>
      <c r="AG33" s="12" t="s">
        <v>17</v>
      </c>
      <c r="AH33" s="12" t="s">
        <v>17</v>
      </c>
    </row>
    <row r="34" spans="1:34" s="2" customFormat="1" ht="15.75" x14ac:dyDescent="0.2">
      <c r="A34" s="70">
        <v>15</v>
      </c>
      <c r="B34" s="46">
        <v>284</v>
      </c>
      <c r="C34" s="51" t="s">
        <v>49</v>
      </c>
      <c r="D34" s="52">
        <v>427</v>
      </c>
      <c r="E34" s="52">
        <v>1499</v>
      </c>
      <c r="F34" s="53">
        <f t="shared" si="1"/>
        <v>1926</v>
      </c>
      <c r="G34" s="53">
        <f t="shared" si="2"/>
        <v>71</v>
      </c>
      <c r="H34" s="53">
        <f t="shared" si="3"/>
        <v>150</v>
      </c>
      <c r="I34" s="53">
        <f t="shared" si="4"/>
        <v>221</v>
      </c>
      <c r="J34" s="53">
        <v>370</v>
      </c>
      <c r="K34" s="54">
        <v>1187.7</v>
      </c>
      <c r="L34" s="53">
        <v>72</v>
      </c>
      <c r="M34" s="54">
        <v>606.2399999999999</v>
      </c>
      <c r="N34" s="45">
        <f t="shared" si="5"/>
        <v>101.4</v>
      </c>
      <c r="O34" s="59" t="s">
        <v>17</v>
      </c>
      <c r="P34" s="59" t="s">
        <v>17</v>
      </c>
      <c r="Q34" s="59" t="s">
        <v>17</v>
      </c>
      <c r="R34" s="14">
        <v>276</v>
      </c>
      <c r="S34" s="12">
        <v>2323.9199999999996</v>
      </c>
      <c r="T34" s="69">
        <f t="shared" si="6"/>
        <v>184</v>
      </c>
      <c r="U34" s="86">
        <v>6</v>
      </c>
      <c r="V34" s="89">
        <v>50.519999999999996</v>
      </c>
      <c r="W34" s="59" t="s">
        <v>17</v>
      </c>
      <c r="X34" s="59" t="s">
        <v>17</v>
      </c>
      <c r="Y34" s="59"/>
      <c r="Z34" s="59"/>
      <c r="AA34" s="59" t="s">
        <v>17</v>
      </c>
      <c r="AB34" s="59" t="s">
        <v>17</v>
      </c>
      <c r="AC34" s="59" t="s">
        <v>17</v>
      </c>
      <c r="AD34" s="59" t="s">
        <v>17</v>
      </c>
      <c r="AE34" s="12" t="s">
        <v>17</v>
      </c>
      <c r="AF34" s="12" t="s">
        <v>17</v>
      </c>
      <c r="AG34" s="12" t="s">
        <v>17</v>
      </c>
      <c r="AH34" s="12" t="s">
        <v>17</v>
      </c>
    </row>
    <row r="35" spans="1:34" s="2" customFormat="1" ht="15.75" x14ac:dyDescent="0.2">
      <c r="A35" s="70">
        <v>16</v>
      </c>
      <c r="B35" s="46">
        <v>285</v>
      </c>
      <c r="C35" s="51" t="s">
        <v>87</v>
      </c>
      <c r="D35" s="52">
        <v>60</v>
      </c>
      <c r="E35" s="52">
        <v>275</v>
      </c>
      <c r="F35" s="53">
        <f t="shared" si="1"/>
        <v>335</v>
      </c>
      <c r="G35" s="53">
        <f t="shared" si="2"/>
        <v>10</v>
      </c>
      <c r="H35" s="53">
        <f t="shared" si="3"/>
        <v>28</v>
      </c>
      <c r="I35" s="53">
        <f t="shared" si="4"/>
        <v>38</v>
      </c>
      <c r="J35" s="53">
        <v>4</v>
      </c>
      <c r="K35" s="54">
        <v>12.84</v>
      </c>
      <c r="L35" s="53">
        <v>1</v>
      </c>
      <c r="M35" s="54">
        <v>8.42</v>
      </c>
      <c r="N35" s="45">
        <f t="shared" si="5"/>
        <v>10</v>
      </c>
      <c r="O35" s="59" t="s">
        <v>17</v>
      </c>
      <c r="P35" s="59" t="s">
        <v>17</v>
      </c>
      <c r="Q35" s="59" t="s">
        <v>17</v>
      </c>
      <c r="R35" s="14">
        <v>7</v>
      </c>
      <c r="S35" s="12">
        <v>58.94</v>
      </c>
      <c r="T35" s="69">
        <f t="shared" si="6"/>
        <v>25</v>
      </c>
      <c r="U35" s="87"/>
      <c r="V35" s="90"/>
      <c r="W35" s="12" t="s">
        <v>17</v>
      </c>
      <c r="X35" s="12" t="s">
        <v>17</v>
      </c>
      <c r="Y35" s="59"/>
      <c r="Z35" s="59"/>
      <c r="AA35" s="59" t="s">
        <v>17</v>
      </c>
      <c r="AB35" s="59" t="s">
        <v>17</v>
      </c>
      <c r="AC35" s="59" t="s">
        <v>17</v>
      </c>
      <c r="AD35" s="59" t="s">
        <v>17</v>
      </c>
      <c r="AE35" s="12" t="s">
        <v>17</v>
      </c>
      <c r="AF35" s="12" t="s">
        <v>17</v>
      </c>
      <c r="AG35" s="12" t="s">
        <v>17</v>
      </c>
      <c r="AH35" s="12" t="s">
        <v>17</v>
      </c>
    </row>
    <row r="36" spans="1:34" s="2" customFormat="1" ht="31.5" x14ac:dyDescent="0.2">
      <c r="A36" s="70">
        <v>17</v>
      </c>
      <c r="B36" s="46">
        <v>385</v>
      </c>
      <c r="C36" s="3" t="s">
        <v>88</v>
      </c>
      <c r="D36" s="66">
        <v>88</v>
      </c>
      <c r="E36" s="66">
        <v>372</v>
      </c>
      <c r="F36" s="53">
        <f t="shared" si="1"/>
        <v>460</v>
      </c>
      <c r="G36" s="53">
        <f t="shared" si="2"/>
        <v>15</v>
      </c>
      <c r="H36" s="53">
        <f t="shared" si="3"/>
        <v>37</v>
      </c>
      <c r="I36" s="53">
        <f t="shared" si="4"/>
        <v>52</v>
      </c>
      <c r="J36" s="66">
        <v>122</v>
      </c>
      <c r="K36" s="59">
        <v>391.61999999999995</v>
      </c>
      <c r="L36" s="66">
        <v>6</v>
      </c>
      <c r="M36" s="59">
        <v>50.52</v>
      </c>
      <c r="N36" s="45">
        <f t="shared" si="5"/>
        <v>40</v>
      </c>
      <c r="O36" s="59" t="s">
        <v>17</v>
      </c>
      <c r="P36" s="59" t="s">
        <v>17</v>
      </c>
      <c r="Q36" s="59" t="s">
        <v>17</v>
      </c>
      <c r="R36" s="14">
        <v>89</v>
      </c>
      <c r="S36" s="12">
        <v>749.38</v>
      </c>
      <c r="T36" s="69">
        <f>+R36/H36*100</f>
        <v>240.54054054054052</v>
      </c>
      <c r="U36" s="86">
        <v>5</v>
      </c>
      <c r="V36" s="89">
        <v>42.1</v>
      </c>
      <c r="W36" s="59" t="s">
        <v>17</v>
      </c>
      <c r="X36" s="59" t="s">
        <v>17</v>
      </c>
      <c r="Y36" s="59"/>
      <c r="Z36" s="59"/>
      <c r="AA36" s="59" t="s">
        <v>17</v>
      </c>
      <c r="AB36" s="59" t="s">
        <v>17</v>
      </c>
      <c r="AC36" s="59"/>
      <c r="AD36" s="59"/>
      <c r="AE36" s="12"/>
      <c r="AF36" s="12"/>
      <c r="AG36" s="12" t="s">
        <v>17</v>
      </c>
      <c r="AH36" s="12" t="s">
        <v>17</v>
      </c>
    </row>
    <row r="37" spans="1:34" s="2" customFormat="1" ht="15.75" x14ac:dyDescent="0.2">
      <c r="A37" s="68">
        <v>18</v>
      </c>
      <c r="B37" s="46">
        <v>386</v>
      </c>
      <c r="C37" s="11" t="s">
        <v>57</v>
      </c>
      <c r="D37" s="59" t="s">
        <v>17</v>
      </c>
      <c r="E37" s="59" t="s">
        <v>17</v>
      </c>
      <c r="F37" s="59" t="s">
        <v>17</v>
      </c>
      <c r="G37" s="59" t="s">
        <v>17</v>
      </c>
      <c r="H37" s="59" t="s">
        <v>17</v>
      </c>
      <c r="I37" s="59" t="s">
        <v>17</v>
      </c>
      <c r="J37" s="59" t="s">
        <v>17</v>
      </c>
      <c r="K37" s="59" t="s">
        <v>17</v>
      </c>
      <c r="L37" s="59" t="s">
        <v>17</v>
      </c>
      <c r="M37" s="59" t="s">
        <v>17</v>
      </c>
      <c r="N37" s="59" t="s">
        <v>17</v>
      </c>
      <c r="O37" s="59" t="s">
        <v>17</v>
      </c>
      <c r="P37" s="59" t="s">
        <v>17</v>
      </c>
      <c r="Q37" s="59" t="s">
        <v>17</v>
      </c>
      <c r="R37" s="12" t="s">
        <v>17</v>
      </c>
      <c r="S37" s="12" t="s">
        <v>17</v>
      </c>
      <c r="T37" s="12" t="s">
        <v>17</v>
      </c>
      <c r="U37" s="87"/>
      <c r="V37" s="90"/>
      <c r="W37" s="12" t="s">
        <v>17</v>
      </c>
      <c r="X37" s="12" t="s">
        <v>17</v>
      </c>
      <c r="Y37" s="59"/>
      <c r="Z37" s="59"/>
      <c r="AA37" s="59" t="s">
        <v>17</v>
      </c>
      <c r="AB37" s="59" t="s">
        <v>17</v>
      </c>
      <c r="AC37" s="12"/>
      <c r="AD37" s="12"/>
      <c r="AE37" s="8">
        <v>2</v>
      </c>
      <c r="AF37" s="9">
        <v>96.44</v>
      </c>
      <c r="AG37" s="12" t="s">
        <v>17</v>
      </c>
      <c r="AH37" s="12" t="s">
        <v>17</v>
      </c>
    </row>
    <row r="38" spans="1:34" s="2" customFormat="1" ht="15.75" x14ac:dyDescent="0.2">
      <c r="A38" s="70">
        <v>19</v>
      </c>
      <c r="B38" s="46">
        <v>389</v>
      </c>
      <c r="C38" s="11" t="s">
        <v>58</v>
      </c>
      <c r="D38" s="59" t="s">
        <v>17</v>
      </c>
      <c r="E38" s="59" t="s">
        <v>17</v>
      </c>
      <c r="F38" s="59" t="s">
        <v>17</v>
      </c>
      <c r="G38" s="59" t="s">
        <v>17</v>
      </c>
      <c r="H38" s="59" t="s">
        <v>17</v>
      </c>
      <c r="I38" s="59" t="s">
        <v>17</v>
      </c>
      <c r="J38" s="59" t="s">
        <v>17</v>
      </c>
      <c r="K38" s="59" t="s">
        <v>17</v>
      </c>
      <c r="L38" s="59" t="s">
        <v>17</v>
      </c>
      <c r="M38" s="59" t="s">
        <v>17</v>
      </c>
      <c r="N38" s="59" t="s">
        <v>17</v>
      </c>
      <c r="O38" s="59" t="s">
        <v>17</v>
      </c>
      <c r="P38" s="59" t="s">
        <v>17</v>
      </c>
      <c r="Q38" s="59" t="s">
        <v>17</v>
      </c>
      <c r="R38" s="12" t="s">
        <v>17</v>
      </c>
      <c r="S38" s="12" t="s">
        <v>17</v>
      </c>
      <c r="T38" s="12" t="s">
        <v>17</v>
      </c>
      <c r="U38" s="86"/>
      <c r="V38" s="89"/>
      <c r="W38" s="59" t="s">
        <v>17</v>
      </c>
      <c r="X38" s="59" t="s">
        <v>17</v>
      </c>
      <c r="Y38" s="59"/>
      <c r="Z38" s="59"/>
      <c r="AA38" s="59" t="s">
        <v>17</v>
      </c>
      <c r="AB38" s="59" t="s">
        <v>17</v>
      </c>
      <c r="AC38" s="66"/>
      <c r="AD38" s="59"/>
      <c r="AE38" s="8">
        <v>13</v>
      </c>
      <c r="AF38" s="9">
        <v>626.86</v>
      </c>
      <c r="AG38" s="12" t="s">
        <v>17</v>
      </c>
      <c r="AH38" s="12" t="s">
        <v>17</v>
      </c>
    </row>
    <row r="39" spans="1:34" s="2" customFormat="1" ht="15.75" x14ac:dyDescent="0.2">
      <c r="A39" s="70">
        <v>20</v>
      </c>
      <c r="B39" s="46">
        <v>391</v>
      </c>
      <c r="C39" s="11" t="s">
        <v>76</v>
      </c>
      <c r="D39" s="59" t="s">
        <v>17</v>
      </c>
      <c r="E39" s="59" t="s">
        <v>17</v>
      </c>
      <c r="F39" s="59" t="s">
        <v>17</v>
      </c>
      <c r="G39" s="59" t="s">
        <v>17</v>
      </c>
      <c r="H39" s="59" t="s">
        <v>17</v>
      </c>
      <c r="I39" s="59" t="s">
        <v>17</v>
      </c>
      <c r="J39" s="59" t="s">
        <v>17</v>
      </c>
      <c r="K39" s="59" t="s">
        <v>17</v>
      </c>
      <c r="L39" s="59" t="s">
        <v>17</v>
      </c>
      <c r="M39" s="59" t="s">
        <v>17</v>
      </c>
      <c r="N39" s="59" t="s">
        <v>17</v>
      </c>
      <c r="O39" s="75"/>
      <c r="P39" s="76"/>
      <c r="Q39" s="59" t="s">
        <v>17</v>
      </c>
      <c r="R39" s="12" t="s">
        <v>17</v>
      </c>
      <c r="S39" s="12" t="s">
        <v>17</v>
      </c>
      <c r="T39" s="12" t="s">
        <v>17</v>
      </c>
      <c r="U39" s="87"/>
      <c r="V39" s="90"/>
      <c r="W39" s="12"/>
      <c r="X39" s="12"/>
      <c r="Y39" s="59"/>
      <c r="Z39" s="59"/>
      <c r="AA39" s="59"/>
      <c r="AB39" s="59"/>
      <c r="AC39" s="66">
        <v>41</v>
      </c>
      <c r="AD39" s="59">
        <v>1977.02</v>
      </c>
      <c r="AE39" s="8">
        <v>54</v>
      </c>
      <c r="AF39" s="9">
        <v>2603.88</v>
      </c>
      <c r="AG39" s="8">
        <v>52</v>
      </c>
      <c r="AH39" s="9">
        <v>2414.3599999999997</v>
      </c>
    </row>
    <row r="40" spans="1:34" s="2" customFormat="1" ht="15.75" x14ac:dyDescent="0.2">
      <c r="A40" s="70">
        <v>21</v>
      </c>
      <c r="B40" s="46">
        <v>394</v>
      </c>
      <c r="C40" s="11" t="s">
        <v>30</v>
      </c>
      <c r="D40" s="53">
        <v>452</v>
      </c>
      <c r="E40" s="53">
        <v>1375</v>
      </c>
      <c r="F40" s="53">
        <f t="shared" ref="F40:F95" si="7">+D40+E40</f>
        <v>1827</v>
      </c>
      <c r="G40" s="53">
        <f t="shared" ref="G40" si="8">ROUND((D40/3/4*2),0)</f>
        <v>75</v>
      </c>
      <c r="H40" s="53">
        <f t="shared" ref="H40" si="9">ROUND((E40/5/4*2),0)</f>
        <v>138</v>
      </c>
      <c r="I40" s="53">
        <f t="shared" ref="I40:I95" si="10">+G40+H40</f>
        <v>213</v>
      </c>
      <c r="J40" s="53">
        <v>391</v>
      </c>
      <c r="K40" s="54">
        <v>1255.1100000000001</v>
      </c>
      <c r="L40" s="53">
        <v>58</v>
      </c>
      <c r="M40" s="54">
        <v>488.35999999999996</v>
      </c>
      <c r="N40" s="45">
        <f t="shared" si="5"/>
        <v>77.3</v>
      </c>
      <c r="O40" s="59" t="s">
        <v>17</v>
      </c>
      <c r="P40" s="59" t="s">
        <v>17</v>
      </c>
      <c r="Q40" s="59" t="s">
        <v>17</v>
      </c>
      <c r="R40" s="14">
        <v>122</v>
      </c>
      <c r="S40" s="12">
        <v>1027.24</v>
      </c>
      <c r="T40" s="69">
        <f>+R40/H40*100</f>
        <v>88.405797101449281</v>
      </c>
      <c r="U40" s="86"/>
      <c r="V40" s="89"/>
      <c r="W40" s="59" t="s">
        <v>17</v>
      </c>
      <c r="X40" s="59" t="s">
        <v>17</v>
      </c>
      <c r="Y40" s="59"/>
      <c r="Z40" s="59"/>
      <c r="AA40" s="59" t="s">
        <v>17</v>
      </c>
      <c r="AB40" s="59" t="s">
        <v>17</v>
      </c>
      <c r="AC40" s="66"/>
      <c r="AD40" s="59"/>
      <c r="AE40" s="14">
        <v>1</v>
      </c>
      <c r="AF40" s="12">
        <v>48.22</v>
      </c>
      <c r="AG40" s="12" t="s">
        <v>17</v>
      </c>
      <c r="AH40" s="12" t="s">
        <v>17</v>
      </c>
    </row>
    <row r="41" spans="1:34" s="2" customFormat="1" ht="15.75" x14ac:dyDescent="0.2">
      <c r="A41" s="68">
        <v>22</v>
      </c>
      <c r="B41" s="73">
        <v>443</v>
      </c>
      <c r="C41" s="11" t="s">
        <v>59</v>
      </c>
      <c r="D41" s="59" t="s">
        <v>17</v>
      </c>
      <c r="E41" s="59" t="s">
        <v>17</v>
      </c>
      <c r="F41" s="59" t="s">
        <v>17</v>
      </c>
      <c r="G41" s="59" t="s">
        <v>17</v>
      </c>
      <c r="H41" s="59" t="s">
        <v>17</v>
      </c>
      <c r="I41" s="59" t="s">
        <v>17</v>
      </c>
      <c r="J41" s="59" t="s">
        <v>17</v>
      </c>
      <c r="K41" s="59" t="s">
        <v>17</v>
      </c>
      <c r="L41" s="59" t="s">
        <v>17</v>
      </c>
      <c r="M41" s="59" t="s">
        <v>17</v>
      </c>
      <c r="N41" s="59" t="s">
        <v>17</v>
      </c>
      <c r="O41" s="59" t="s">
        <v>17</v>
      </c>
      <c r="P41" s="59" t="s">
        <v>17</v>
      </c>
      <c r="Q41" s="59" t="s">
        <v>17</v>
      </c>
      <c r="R41" s="59" t="s">
        <v>17</v>
      </c>
      <c r="S41" s="59" t="s">
        <v>17</v>
      </c>
      <c r="T41" s="59" t="s">
        <v>17</v>
      </c>
      <c r="U41" s="86"/>
      <c r="V41" s="89"/>
      <c r="W41" s="59" t="s">
        <v>17</v>
      </c>
      <c r="X41" s="59" t="s">
        <v>17</v>
      </c>
      <c r="Y41" s="59"/>
      <c r="Z41" s="59"/>
      <c r="AA41" s="59" t="s">
        <v>17</v>
      </c>
      <c r="AB41" s="59" t="s">
        <v>17</v>
      </c>
      <c r="AC41" s="66"/>
      <c r="AD41" s="59"/>
      <c r="AE41" s="12"/>
      <c r="AF41" s="12"/>
      <c r="AG41" s="12" t="s">
        <v>17</v>
      </c>
      <c r="AH41" s="12" t="s">
        <v>17</v>
      </c>
    </row>
    <row r="42" spans="1:34" s="2" customFormat="1" ht="15.75" x14ac:dyDescent="0.2">
      <c r="A42" s="70">
        <v>23</v>
      </c>
      <c r="B42" s="46">
        <v>531</v>
      </c>
      <c r="C42" s="51" t="s">
        <v>35</v>
      </c>
      <c r="D42" s="53">
        <v>151</v>
      </c>
      <c r="E42" s="53">
        <v>634</v>
      </c>
      <c r="F42" s="53">
        <f t="shared" si="7"/>
        <v>785</v>
      </c>
      <c r="G42" s="53">
        <f t="shared" ref="G42" si="11">ROUND((D42/3/4*2),0)</f>
        <v>25</v>
      </c>
      <c r="H42" s="53">
        <f t="shared" ref="H42" si="12">ROUND((E42/5/4*2),0)</f>
        <v>63</v>
      </c>
      <c r="I42" s="53">
        <f t="shared" si="10"/>
        <v>88</v>
      </c>
      <c r="J42" s="53">
        <v>138</v>
      </c>
      <c r="K42" s="54">
        <v>442.98</v>
      </c>
      <c r="L42" s="53">
        <v>12</v>
      </c>
      <c r="M42" s="54">
        <v>101.04</v>
      </c>
      <c r="N42" s="45">
        <f t="shared" si="5"/>
        <v>48</v>
      </c>
      <c r="O42" s="59" t="s">
        <v>17</v>
      </c>
      <c r="P42" s="59" t="s">
        <v>17</v>
      </c>
      <c r="Q42" s="59" t="s">
        <v>17</v>
      </c>
      <c r="R42" s="14">
        <v>52</v>
      </c>
      <c r="S42" s="12">
        <v>437.84000000000003</v>
      </c>
      <c r="T42" s="69">
        <f t="shared" ref="T42:T69" si="13">+R42/H42*100</f>
        <v>82.539682539682531</v>
      </c>
      <c r="U42" s="87"/>
      <c r="V42" s="90"/>
      <c r="W42" s="12" t="s">
        <v>17</v>
      </c>
      <c r="X42" s="12" t="s">
        <v>17</v>
      </c>
      <c r="Y42" s="59"/>
      <c r="Z42" s="59"/>
      <c r="AA42" s="59" t="s">
        <v>17</v>
      </c>
      <c r="AB42" s="59" t="s">
        <v>17</v>
      </c>
      <c r="AC42" s="59" t="s">
        <v>17</v>
      </c>
      <c r="AD42" s="59" t="s">
        <v>17</v>
      </c>
      <c r="AE42" s="12" t="s">
        <v>17</v>
      </c>
      <c r="AF42" s="12" t="s">
        <v>17</v>
      </c>
      <c r="AG42" s="12" t="s">
        <v>17</v>
      </c>
      <c r="AH42" s="12" t="s">
        <v>17</v>
      </c>
    </row>
    <row r="43" spans="1:34" s="18" customFormat="1" ht="31.5" x14ac:dyDescent="0.2">
      <c r="A43" s="70">
        <v>24</v>
      </c>
      <c r="B43" s="46">
        <v>583</v>
      </c>
      <c r="C43" s="74" t="s">
        <v>89</v>
      </c>
      <c r="D43" s="53">
        <v>30</v>
      </c>
      <c r="E43" s="53">
        <v>202</v>
      </c>
      <c r="F43" s="53">
        <f t="shared" si="7"/>
        <v>232</v>
      </c>
      <c r="G43" s="53">
        <f t="shared" ref="G43:G49" si="14">ROUND((D43/3/4*2),0)</f>
        <v>5</v>
      </c>
      <c r="H43" s="53">
        <f t="shared" ref="H43:H49" si="15">ROUND((E43/5/4*2),0)</f>
        <v>20</v>
      </c>
      <c r="I43" s="53">
        <f t="shared" si="10"/>
        <v>25</v>
      </c>
      <c r="J43" s="53">
        <v>35</v>
      </c>
      <c r="K43" s="54">
        <v>112.35</v>
      </c>
      <c r="L43" s="53">
        <v>1</v>
      </c>
      <c r="M43" s="54">
        <v>8.42</v>
      </c>
      <c r="N43" s="45">
        <f t="shared" si="5"/>
        <v>20</v>
      </c>
      <c r="O43" s="59" t="s">
        <v>17</v>
      </c>
      <c r="P43" s="59" t="s">
        <v>17</v>
      </c>
      <c r="Q43" s="59" t="s">
        <v>17</v>
      </c>
      <c r="R43" s="14">
        <v>15</v>
      </c>
      <c r="S43" s="12">
        <v>126.30000000000001</v>
      </c>
      <c r="T43" s="69">
        <f t="shared" si="13"/>
        <v>75</v>
      </c>
      <c r="U43" s="86">
        <v>1</v>
      </c>
      <c r="V43" s="89">
        <v>8.42</v>
      </c>
      <c r="W43" s="59" t="s">
        <v>17</v>
      </c>
      <c r="X43" s="59" t="s">
        <v>17</v>
      </c>
      <c r="Y43" s="59"/>
      <c r="Z43" s="59"/>
      <c r="AA43" s="59" t="s">
        <v>17</v>
      </c>
      <c r="AB43" s="59" t="s">
        <v>17</v>
      </c>
      <c r="AC43" s="59" t="s">
        <v>17</v>
      </c>
      <c r="AD43" s="59" t="s">
        <v>17</v>
      </c>
      <c r="AE43" s="12" t="s">
        <v>17</v>
      </c>
      <c r="AF43" s="12" t="s">
        <v>17</v>
      </c>
      <c r="AG43" s="12" t="s">
        <v>17</v>
      </c>
      <c r="AH43" s="12" t="s">
        <v>17</v>
      </c>
    </row>
    <row r="44" spans="1:34" s="2" customFormat="1" ht="15.75" x14ac:dyDescent="0.2">
      <c r="A44" s="70">
        <v>25</v>
      </c>
      <c r="B44" s="46">
        <v>4421</v>
      </c>
      <c r="C44" s="19" t="s">
        <v>98</v>
      </c>
      <c r="D44" s="53">
        <v>383</v>
      </c>
      <c r="E44" s="53">
        <v>1624</v>
      </c>
      <c r="F44" s="53">
        <f t="shared" si="7"/>
        <v>2007</v>
      </c>
      <c r="G44" s="53">
        <f t="shared" si="14"/>
        <v>64</v>
      </c>
      <c r="H44" s="53">
        <f t="shared" si="15"/>
        <v>162</v>
      </c>
      <c r="I44" s="53">
        <f t="shared" si="10"/>
        <v>226</v>
      </c>
      <c r="J44" s="53">
        <v>419</v>
      </c>
      <c r="K44" s="54">
        <v>1344.99</v>
      </c>
      <c r="L44" s="53">
        <v>33</v>
      </c>
      <c r="M44" s="54">
        <v>277.85999999999996</v>
      </c>
      <c r="N44" s="45">
        <f t="shared" si="5"/>
        <v>51.6</v>
      </c>
      <c r="O44" s="59" t="s">
        <v>17</v>
      </c>
      <c r="P44" s="59" t="s">
        <v>17</v>
      </c>
      <c r="Q44" s="59" t="s">
        <v>17</v>
      </c>
      <c r="R44" s="14">
        <v>118</v>
      </c>
      <c r="S44" s="12">
        <v>993.56</v>
      </c>
      <c r="T44" s="69">
        <f t="shared" si="13"/>
        <v>72.839506172839506</v>
      </c>
      <c r="U44" s="87">
        <v>11</v>
      </c>
      <c r="V44" s="90">
        <v>92.62</v>
      </c>
      <c r="W44" s="12" t="s">
        <v>17</v>
      </c>
      <c r="X44" s="12" t="s">
        <v>17</v>
      </c>
      <c r="Y44" s="59"/>
      <c r="Z44" s="59"/>
      <c r="AA44" s="59" t="s">
        <v>17</v>
      </c>
      <c r="AB44" s="59" t="s">
        <v>17</v>
      </c>
      <c r="AC44" s="59" t="s">
        <v>17</v>
      </c>
      <c r="AD44" s="59" t="s">
        <v>17</v>
      </c>
      <c r="AE44" s="12" t="s">
        <v>17</v>
      </c>
      <c r="AF44" s="12" t="s">
        <v>17</v>
      </c>
      <c r="AG44" s="12" t="s">
        <v>17</v>
      </c>
      <c r="AH44" s="12" t="s">
        <v>17</v>
      </c>
    </row>
    <row r="45" spans="1:34" s="2" customFormat="1" ht="15.75" x14ac:dyDescent="0.2">
      <c r="A45" s="68">
        <v>26</v>
      </c>
      <c r="B45" s="46">
        <v>4422</v>
      </c>
      <c r="C45" s="51" t="s">
        <v>31</v>
      </c>
      <c r="D45" s="53">
        <v>205</v>
      </c>
      <c r="E45" s="53">
        <v>619</v>
      </c>
      <c r="F45" s="53">
        <f t="shared" si="7"/>
        <v>824</v>
      </c>
      <c r="G45" s="53">
        <f t="shared" si="14"/>
        <v>34</v>
      </c>
      <c r="H45" s="53">
        <f t="shared" si="15"/>
        <v>62</v>
      </c>
      <c r="I45" s="53">
        <f t="shared" si="10"/>
        <v>96</v>
      </c>
      <c r="J45" s="53">
        <v>59</v>
      </c>
      <c r="K45" s="54">
        <v>189.39</v>
      </c>
      <c r="L45" s="53">
        <v>26</v>
      </c>
      <c r="M45" s="54">
        <v>218.92</v>
      </c>
      <c r="N45" s="45">
        <f t="shared" si="5"/>
        <v>76.5</v>
      </c>
      <c r="O45" s="59" t="s">
        <v>17</v>
      </c>
      <c r="P45" s="59" t="s">
        <v>17</v>
      </c>
      <c r="Q45" s="59" t="s">
        <v>17</v>
      </c>
      <c r="R45" s="14">
        <v>34</v>
      </c>
      <c r="S45" s="12">
        <v>286.27999999999997</v>
      </c>
      <c r="T45" s="69">
        <f t="shared" si="13"/>
        <v>54.838709677419352</v>
      </c>
      <c r="U45" s="86"/>
      <c r="V45" s="89"/>
      <c r="W45" s="59" t="s">
        <v>17</v>
      </c>
      <c r="X45" s="59" t="s">
        <v>17</v>
      </c>
      <c r="Y45" s="59"/>
      <c r="Z45" s="59"/>
      <c r="AA45" s="59" t="s">
        <v>17</v>
      </c>
      <c r="AB45" s="59" t="s">
        <v>17</v>
      </c>
      <c r="AC45" s="59" t="s">
        <v>17</v>
      </c>
      <c r="AD45" s="59" t="s">
        <v>17</v>
      </c>
      <c r="AE45" s="12" t="s">
        <v>17</v>
      </c>
      <c r="AF45" s="12" t="s">
        <v>17</v>
      </c>
      <c r="AG45" s="12" t="s">
        <v>17</v>
      </c>
      <c r="AH45" s="12" t="s">
        <v>17</v>
      </c>
    </row>
    <row r="46" spans="1:34" s="2" customFormat="1" ht="15.75" x14ac:dyDescent="0.2">
      <c r="A46" s="70">
        <v>27</v>
      </c>
      <c r="B46" s="46">
        <v>4432</v>
      </c>
      <c r="C46" s="51" t="s">
        <v>32</v>
      </c>
      <c r="D46" s="53">
        <v>230</v>
      </c>
      <c r="E46" s="53">
        <v>968</v>
      </c>
      <c r="F46" s="53">
        <f t="shared" si="7"/>
        <v>1198</v>
      </c>
      <c r="G46" s="53">
        <f t="shared" si="14"/>
        <v>38</v>
      </c>
      <c r="H46" s="53">
        <f t="shared" si="15"/>
        <v>97</v>
      </c>
      <c r="I46" s="53">
        <f t="shared" si="10"/>
        <v>135</v>
      </c>
      <c r="J46" s="53">
        <v>151</v>
      </c>
      <c r="K46" s="54">
        <v>484.71000000000004</v>
      </c>
      <c r="L46" s="53">
        <v>19</v>
      </c>
      <c r="M46" s="54">
        <v>159.97999999999999</v>
      </c>
      <c r="N46" s="45">
        <f t="shared" si="5"/>
        <v>50</v>
      </c>
      <c r="O46" s="59" t="s">
        <v>17</v>
      </c>
      <c r="P46" s="59" t="s">
        <v>17</v>
      </c>
      <c r="Q46" s="59" t="s">
        <v>17</v>
      </c>
      <c r="R46" s="14">
        <v>19</v>
      </c>
      <c r="S46" s="12">
        <v>159.97999999999999</v>
      </c>
      <c r="T46" s="69">
        <f t="shared" si="13"/>
        <v>19.587628865979383</v>
      </c>
      <c r="U46" s="87">
        <v>45</v>
      </c>
      <c r="V46" s="90">
        <v>378.90000000000003</v>
      </c>
      <c r="W46" s="12" t="s">
        <v>17</v>
      </c>
      <c r="X46" s="12" t="s">
        <v>17</v>
      </c>
      <c r="Y46" s="59"/>
      <c r="Z46" s="59"/>
      <c r="AA46" s="59" t="s">
        <v>17</v>
      </c>
      <c r="AB46" s="59" t="s">
        <v>17</v>
      </c>
      <c r="AC46" s="59" t="s">
        <v>17</v>
      </c>
      <c r="AD46" s="59" t="s">
        <v>17</v>
      </c>
      <c r="AE46" s="12" t="s">
        <v>17</v>
      </c>
      <c r="AF46" s="12" t="s">
        <v>17</v>
      </c>
      <c r="AG46" s="12" t="s">
        <v>17</v>
      </c>
      <c r="AH46" s="12" t="s">
        <v>17</v>
      </c>
    </row>
    <row r="47" spans="1:34" s="2" customFormat="1" ht="16.899999999999999" customHeight="1" x14ac:dyDescent="0.2">
      <c r="A47" s="70">
        <v>28</v>
      </c>
      <c r="B47" s="46">
        <v>4475</v>
      </c>
      <c r="C47" s="51" t="s">
        <v>48</v>
      </c>
      <c r="D47" s="52">
        <v>544</v>
      </c>
      <c r="E47" s="52">
        <v>1846</v>
      </c>
      <c r="F47" s="53">
        <f t="shared" si="7"/>
        <v>2390</v>
      </c>
      <c r="G47" s="53">
        <f t="shared" si="14"/>
        <v>91</v>
      </c>
      <c r="H47" s="53">
        <f t="shared" si="15"/>
        <v>185</v>
      </c>
      <c r="I47" s="53">
        <f t="shared" si="10"/>
        <v>276</v>
      </c>
      <c r="J47" s="53">
        <v>353</v>
      </c>
      <c r="K47" s="54">
        <v>1133.1299999999999</v>
      </c>
      <c r="L47" s="53">
        <v>46</v>
      </c>
      <c r="M47" s="54">
        <v>387.32</v>
      </c>
      <c r="N47" s="45">
        <f t="shared" si="5"/>
        <v>50.5</v>
      </c>
      <c r="O47" s="59" t="s">
        <v>17</v>
      </c>
      <c r="P47" s="59" t="s">
        <v>17</v>
      </c>
      <c r="Q47" s="59" t="s">
        <v>17</v>
      </c>
      <c r="R47" s="14">
        <v>158</v>
      </c>
      <c r="S47" s="12">
        <v>1330.36</v>
      </c>
      <c r="T47" s="69">
        <f t="shared" si="13"/>
        <v>85.405405405405403</v>
      </c>
      <c r="U47" s="86"/>
      <c r="V47" s="89"/>
      <c r="W47" s="59" t="s">
        <v>17</v>
      </c>
      <c r="X47" s="59" t="s">
        <v>17</v>
      </c>
      <c r="Y47" s="59"/>
      <c r="Z47" s="59"/>
      <c r="AA47" s="59" t="s">
        <v>17</v>
      </c>
      <c r="AB47" s="59" t="s">
        <v>17</v>
      </c>
      <c r="AC47" s="59" t="s">
        <v>17</v>
      </c>
      <c r="AD47" s="59" t="s">
        <v>17</v>
      </c>
      <c r="AE47" s="12" t="s">
        <v>17</v>
      </c>
      <c r="AF47" s="12" t="s">
        <v>17</v>
      </c>
      <c r="AG47" s="12" t="s">
        <v>17</v>
      </c>
      <c r="AH47" s="12" t="s">
        <v>17</v>
      </c>
    </row>
    <row r="48" spans="1:34" s="18" customFormat="1" ht="15.75" x14ac:dyDescent="0.2">
      <c r="A48" s="70">
        <v>29</v>
      </c>
      <c r="B48" s="46">
        <v>4483</v>
      </c>
      <c r="C48" s="51" t="s">
        <v>46</v>
      </c>
      <c r="D48" s="7">
        <v>27</v>
      </c>
      <c r="E48" s="52">
        <v>132</v>
      </c>
      <c r="F48" s="53">
        <f t="shared" si="7"/>
        <v>159</v>
      </c>
      <c r="G48" s="53">
        <f t="shared" si="14"/>
        <v>5</v>
      </c>
      <c r="H48" s="53">
        <f t="shared" si="15"/>
        <v>13</v>
      </c>
      <c r="I48" s="53">
        <f t="shared" si="10"/>
        <v>18</v>
      </c>
      <c r="J48" s="53">
        <v>1</v>
      </c>
      <c r="K48" s="54">
        <v>3.21</v>
      </c>
      <c r="L48" s="53"/>
      <c r="M48" s="54"/>
      <c r="N48" s="45">
        <f t="shared" si="5"/>
        <v>0</v>
      </c>
      <c r="O48" s="59" t="s">
        <v>17</v>
      </c>
      <c r="P48" s="59" t="s">
        <v>17</v>
      </c>
      <c r="Q48" s="59" t="s">
        <v>17</v>
      </c>
      <c r="R48" s="14"/>
      <c r="S48" s="12"/>
      <c r="T48" s="69">
        <f t="shared" si="13"/>
        <v>0</v>
      </c>
      <c r="U48" s="87"/>
      <c r="V48" s="90"/>
      <c r="W48" s="12" t="s">
        <v>17</v>
      </c>
      <c r="X48" s="12" t="s">
        <v>17</v>
      </c>
      <c r="Y48" s="59"/>
      <c r="Z48" s="59"/>
      <c r="AA48" s="59" t="s">
        <v>17</v>
      </c>
      <c r="AB48" s="59" t="s">
        <v>17</v>
      </c>
      <c r="AC48" s="59" t="s">
        <v>17</v>
      </c>
      <c r="AD48" s="59" t="s">
        <v>17</v>
      </c>
      <c r="AE48" s="12" t="s">
        <v>17</v>
      </c>
      <c r="AF48" s="12" t="s">
        <v>17</v>
      </c>
      <c r="AG48" s="12" t="s">
        <v>17</v>
      </c>
      <c r="AH48" s="12" t="s">
        <v>17</v>
      </c>
    </row>
    <row r="49" spans="1:34" s="18" customFormat="1" ht="15.75" x14ac:dyDescent="0.2">
      <c r="A49" s="68">
        <v>30</v>
      </c>
      <c r="B49" s="46">
        <v>4484</v>
      </c>
      <c r="C49" s="51" t="s">
        <v>50</v>
      </c>
      <c r="D49" s="52">
        <v>210</v>
      </c>
      <c r="E49" s="52">
        <v>757</v>
      </c>
      <c r="F49" s="53">
        <f t="shared" si="7"/>
        <v>967</v>
      </c>
      <c r="G49" s="53">
        <f t="shared" si="14"/>
        <v>35</v>
      </c>
      <c r="H49" s="53">
        <f t="shared" si="15"/>
        <v>76</v>
      </c>
      <c r="I49" s="53">
        <f t="shared" si="10"/>
        <v>111</v>
      </c>
      <c r="J49" s="53">
        <v>51</v>
      </c>
      <c r="K49" s="54">
        <v>163.70999999999998</v>
      </c>
      <c r="L49" s="53">
        <v>10</v>
      </c>
      <c r="M49" s="54">
        <v>84.2</v>
      </c>
      <c r="N49" s="45">
        <f t="shared" si="5"/>
        <v>28.6</v>
      </c>
      <c r="O49" s="59" t="s">
        <v>17</v>
      </c>
      <c r="P49" s="59" t="s">
        <v>17</v>
      </c>
      <c r="Q49" s="59" t="s">
        <v>17</v>
      </c>
      <c r="R49" s="14">
        <v>23</v>
      </c>
      <c r="S49" s="12">
        <v>193.66</v>
      </c>
      <c r="T49" s="69">
        <f t="shared" si="13"/>
        <v>30.263157894736842</v>
      </c>
      <c r="U49" s="86">
        <v>2</v>
      </c>
      <c r="V49" s="89">
        <v>16.84</v>
      </c>
      <c r="W49" s="59" t="s">
        <v>17</v>
      </c>
      <c r="X49" s="59" t="s">
        <v>17</v>
      </c>
      <c r="Y49" s="59"/>
      <c r="Z49" s="59"/>
      <c r="AA49" s="59" t="s">
        <v>17</v>
      </c>
      <c r="AB49" s="59" t="s">
        <v>17</v>
      </c>
      <c r="AC49" s="59" t="s">
        <v>17</v>
      </c>
      <c r="AD49" s="59" t="s">
        <v>17</v>
      </c>
      <c r="AE49" s="12" t="s">
        <v>17</v>
      </c>
      <c r="AF49" s="12" t="s">
        <v>17</v>
      </c>
      <c r="AG49" s="12" t="s">
        <v>17</v>
      </c>
      <c r="AH49" s="12" t="s">
        <v>17</v>
      </c>
    </row>
    <row r="50" spans="1:34" s="18" customFormat="1" ht="15.75" x14ac:dyDescent="0.2">
      <c r="A50" s="70">
        <v>31</v>
      </c>
      <c r="B50" s="46">
        <v>4485</v>
      </c>
      <c r="C50" s="51" t="s">
        <v>90</v>
      </c>
      <c r="D50" s="52">
        <v>49</v>
      </c>
      <c r="E50" s="52">
        <v>197</v>
      </c>
      <c r="F50" s="53">
        <f t="shared" si="7"/>
        <v>246</v>
      </c>
      <c r="G50" s="53">
        <f t="shared" ref="G50:G67" si="16">ROUND((D50/3/4*2),0)</f>
        <v>8</v>
      </c>
      <c r="H50" s="53">
        <f t="shared" ref="H50:H67" si="17">ROUND((E50/5/4*2),0)</f>
        <v>20</v>
      </c>
      <c r="I50" s="53">
        <f t="shared" si="10"/>
        <v>28</v>
      </c>
      <c r="J50" s="53"/>
      <c r="K50" s="54"/>
      <c r="L50" s="53"/>
      <c r="M50" s="54"/>
      <c r="N50" s="45">
        <f t="shared" si="5"/>
        <v>0</v>
      </c>
      <c r="O50" s="59" t="s">
        <v>17</v>
      </c>
      <c r="P50" s="59" t="s">
        <v>17</v>
      </c>
      <c r="Q50" s="59" t="s">
        <v>17</v>
      </c>
      <c r="R50" s="14">
        <v>2</v>
      </c>
      <c r="S50" s="12">
        <v>16.84</v>
      </c>
      <c r="T50" s="69">
        <f t="shared" si="13"/>
        <v>10</v>
      </c>
      <c r="U50" s="86"/>
      <c r="V50" s="89"/>
      <c r="W50" s="59" t="s">
        <v>17</v>
      </c>
      <c r="X50" s="59" t="s">
        <v>17</v>
      </c>
      <c r="Y50" s="59"/>
      <c r="Z50" s="59"/>
      <c r="AA50" s="59" t="s">
        <v>17</v>
      </c>
      <c r="AB50" s="59" t="s">
        <v>17</v>
      </c>
      <c r="AC50" s="59" t="s">
        <v>17</v>
      </c>
      <c r="AD50" s="59" t="s">
        <v>17</v>
      </c>
      <c r="AE50" s="12" t="s">
        <v>17</v>
      </c>
      <c r="AF50" s="12" t="s">
        <v>17</v>
      </c>
      <c r="AG50" s="12" t="s">
        <v>17</v>
      </c>
      <c r="AH50" s="12" t="s">
        <v>17</v>
      </c>
    </row>
    <row r="51" spans="1:34" s="2" customFormat="1" ht="15.75" x14ac:dyDescent="0.2">
      <c r="A51" s="70">
        <v>32</v>
      </c>
      <c r="B51" s="46">
        <v>4545</v>
      </c>
      <c r="C51" s="51" t="s">
        <v>33</v>
      </c>
      <c r="D51" s="53">
        <v>180</v>
      </c>
      <c r="E51" s="53">
        <v>858</v>
      </c>
      <c r="F51" s="53">
        <f t="shared" si="7"/>
        <v>1038</v>
      </c>
      <c r="G51" s="53">
        <f t="shared" si="16"/>
        <v>30</v>
      </c>
      <c r="H51" s="53">
        <f t="shared" si="17"/>
        <v>86</v>
      </c>
      <c r="I51" s="53">
        <f t="shared" si="10"/>
        <v>116</v>
      </c>
      <c r="J51" s="53">
        <v>177</v>
      </c>
      <c r="K51" s="54">
        <v>568.16999999999996</v>
      </c>
      <c r="L51" s="53">
        <v>13</v>
      </c>
      <c r="M51" s="54">
        <v>109.46000000000001</v>
      </c>
      <c r="N51" s="45">
        <f t="shared" si="5"/>
        <v>43.3</v>
      </c>
      <c r="O51" s="59" t="s">
        <v>17</v>
      </c>
      <c r="P51" s="59" t="s">
        <v>17</v>
      </c>
      <c r="Q51" s="59" t="s">
        <v>17</v>
      </c>
      <c r="R51" s="14">
        <v>68</v>
      </c>
      <c r="S51" s="12">
        <v>572.56000000000006</v>
      </c>
      <c r="T51" s="69">
        <f t="shared" si="13"/>
        <v>79.069767441860463</v>
      </c>
      <c r="U51" s="86"/>
      <c r="V51" s="89"/>
      <c r="W51" s="59" t="s">
        <v>17</v>
      </c>
      <c r="X51" s="59" t="s">
        <v>17</v>
      </c>
      <c r="Y51" s="59"/>
      <c r="Z51" s="59"/>
      <c r="AA51" s="59" t="s">
        <v>17</v>
      </c>
      <c r="AB51" s="59" t="s">
        <v>17</v>
      </c>
      <c r="AC51" s="59" t="s">
        <v>17</v>
      </c>
      <c r="AD51" s="59" t="s">
        <v>17</v>
      </c>
      <c r="AE51" s="12" t="s">
        <v>17</v>
      </c>
      <c r="AF51" s="12" t="s">
        <v>17</v>
      </c>
      <c r="AG51" s="12" t="s">
        <v>17</v>
      </c>
      <c r="AH51" s="12" t="s">
        <v>17</v>
      </c>
    </row>
    <row r="52" spans="1:34" s="2" customFormat="1" ht="15.75" x14ac:dyDescent="0.2">
      <c r="A52" s="70">
        <v>33</v>
      </c>
      <c r="B52" s="46">
        <v>4548</v>
      </c>
      <c r="C52" s="11" t="s">
        <v>21</v>
      </c>
      <c r="D52" s="53">
        <v>101</v>
      </c>
      <c r="E52" s="53">
        <v>503</v>
      </c>
      <c r="F52" s="53">
        <f t="shared" si="7"/>
        <v>604</v>
      </c>
      <c r="G52" s="53">
        <f t="shared" si="16"/>
        <v>17</v>
      </c>
      <c r="H52" s="53">
        <f t="shared" si="17"/>
        <v>50</v>
      </c>
      <c r="I52" s="53">
        <f t="shared" si="10"/>
        <v>67</v>
      </c>
      <c r="J52" s="53">
        <v>143</v>
      </c>
      <c r="K52" s="54">
        <v>459.03</v>
      </c>
      <c r="L52" s="53">
        <v>8</v>
      </c>
      <c r="M52" s="54">
        <v>67.36</v>
      </c>
      <c r="N52" s="45">
        <f t="shared" si="5"/>
        <v>47.1</v>
      </c>
      <c r="O52" s="59" t="s">
        <v>17</v>
      </c>
      <c r="P52" s="59" t="s">
        <v>17</v>
      </c>
      <c r="Q52" s="59" t="s">
        <v>17</v>
      </c>
      <c r="R52" s="14">
        <v>30</v>
      </c>
      <c r="S52" s="12">
        <v>252.6</v>
      </c>
      <c r="T52" s="69">
        <f t="shared" si="13"/>
        <v>60</v>
      </c>
      <c r="U52" s="87">
        <v>6</v>
      </c>
      <c r="V52" s="90">
        <v>50.519999999999996</v>
      </c>
      <c r="W52" s="12" t="s">
        <v>17</v>
      </c>
      <c r="X52" s="12" t="s">
        <v>17</v>
      </c>
      <c r="Y52" s="59"/>
      <c r="Z52" s="59"/>
      <c r="AA52" s="59" t="s">
        <v>17</v>
      </c>
      <c r="AB52" s="59" t="s">
        <v>17</v>
      </c>
      <c r="AC52" s="59" t="s">
        <v>17</v>
      </c>
      <c r="AD52" s="59" t="s">
        <v>17</v>
      </c>
      <c r="AE52" s="12" t="s">
        <v>17</v>
      </c>
      <c r="AF52" s="12" t="s">
        <v>17</v>
      </c>
      <c r="AG52" s="12" t="s">
        <v>17</v>
      </c>
      <c r="AH52" s="12" t="s">
        <v>17</v>
      </c>
    </row>
    <row r="53" spans="1:34" s="2" customFormat="1" ht="15.75" x14ac:dyDescent="0.2">
      <c r="A53" s="68">
        <v>34</v>
      </c>
      <c r="B53" s="46">
        <v>4549</v>
      </c>
      <c r="C53" s="3" t="s">
        <v>22</v>
      </c>
      <c r="D53" s="53">
        <v>203</v>
      </c>
      <c r="E53" s="53">
        <v>872</v>
      </c>
      <c r="F53" s="53">
        <f t="shared" si="7"/>
        <v>1075</v>
      </c>
      <c r="G53" s="53">
        <f t="shared" si="16"/>
        <v>34</v>
      </c>
      <c r="H53" s="53">
        <f t="shared" si="17"/>
        <v>87</v>
      </c>
      <c r="I53" s="53">
        <f t="shared" si="10"/>
        <v>121</v>
      </c>
      <c r="J53" s="53">
        <v>285</v>
      </c>
      <c r="K53" s="54">
        <v>914.84999999999991</v>
      </c>
      <c r="L53" s="53">
        <v>31</v>
      </c>
      <c r="M53" s="54">
        <v>261.02</v>
      </c>
      <c r="N53" s="45">
        <f t="shared" si="5"/>
        <v>91.2</v>
      </c>
      <c r="O53" s="59" t="s">
        <v>17</v>
      </c>
      <c r="P53" s="59" t="s">
        <v>17</v>
      </c>
      <c r="Q53" s="59" t="s">
        <v>17</v>
      </c>
      <c r="R53" s="14">
        <v>78</v>
      </c>
      <c r="S53" s="12">
        <v>656.76</v>
      </c>
      <c r="T53" s="69">
        <f t="shared" si="13"/>
        <v>89.65517241379311</v>
      </c>
      <c r="U53" s="86">
        <v>2</v>
      </c>
      <c r="V53" s="89">
        <v>16.84</v>
      </c>
      <c r="W53" s="59" t="s">
        <v>17</v>
      </c>
      <c r="X53" s="59" t="s">
        <v>17</v>
      </c>
      <c r="Y53" s="59"/>
      <c r="Z53" s="59"/>
      <c r="AA53" s="59" t="s">
        <v>17</v>
      </c>
      <c r="AB53" s="59" t="s">
        <v>17</v>
      </c>
      <c r="AC53" s="59" t="s">
        <v>17</v>
      </c>
      <c r="AD53" s="59" t="s">
        <v>17</v>
      </c>
      <c r="AE53" s="12" t="s">
        <v>17</v>
      </c>
      <c r="AF53" s="12" t="s">
        <v>17</v>
      </c>
      <c r="AG53" s="12" t="s">
        <v>17</v>
      </c>
      <c r="AH53" s="12" t="s">
        <v>17</v>
      </c>
    </row>
    <row r="54" spans="1:34" s="2" customFormat="1" ht="15.75" x14ac:dyDescent="0.2">
      <c r="A54" s="70">
        <v>35</v>
      </c>
      <c r="B54" s="46">
        <v>4570</v>
      </c>
      <c r="C54" s="3" t="s">
        <v>29</v>
      </c>
      <c r="D54" s="53">
        <v>300</v>
      </c>
      <c r="E54" s="53">
        <v>1386</v>
      </c>
      <c r="F54" s="53">
        <f t="shared" si="7"/>
        <v>1686</v>
      </c>
      <c r="G54" s="53">
        <f t="shared" si="16"/>
        <v>50</v>
      </c>
      <c r="H54" s="53">
        <f t="shared" si="17"/>
        <v>139</v>
      </c>
      <c r="I54" s="53">
        <f t="shared" si="10"/>
        <v>189</v>
      </c>
      <c r="J54" s="53">
        <v>256</v>
      </c>
      <c r="K54" s="54">
        <v>821.76</v>
      </c>
      <c r="L54" s="53">
        <v>57</v>
      </c>
      <c r="M54" s="54">
        <v>479.94</v>
      </c>
      <c r="N54" s="45">
        <f t="shared" si="5"/>
        <v>114</v>
      </c>
      <c r="O54" s="59" t="s">
        <v>17</v>
      </c>
      <c r="P54" s="59" t="s">
        <v>17</v>
      </c>
      <c r="Q54" s="59" t="s">
        <v>17</v>
      </c>
      <c r="R54" s="14">
        <v>128</v>
      </c>
      <c r="S54" s="12">
        <v>1077.7599999999998</v>
      </c>
      <c r="T54" s="69">
        <f t="shared" si="13"/>
        <v>92.086330935251809</v>
      </c>
      <c r="U54" s="86">
        <v>3</v>
      </c>
      <c r="V54" s="89">
        <v>25.259999999999998</v>
      </c>
      <c r="W54" s="59" t="s">
        <v>17</v>
      </c>
      <c r="X54" s="59" t="s">
        <v>17</v>
      </c>
      <c r="Y54" s="59"/>
      <c r="Z54" s="59"/>
      <c r="AA54" s="59" t="s">
        <v>17</v>
      </c>
      <c r="AB54" s="59" t="s">
        <v>17</v>
      </c>
      <c r="AC54" s="59"/>
      <c r="AD54" s="59"/>
      <c r="AE54" s="12"/>
      <c r="AF54" s="12"/>
      <c r="AG54" s="12" t="s">
        <v>17</v>
      </c>
      <c r="AH54" s="12" t="s">
        <v>17</v>
      </c>
    </row>
    <row r="55" spans="1:34" s="2" customFormat="1" ht="17.45" customHeight="1" x14ac:dyDescent="0.2">
      <c r="A55" s="70">
        <v>36</v>
      </c>
      <c r="B55" s="46">
        <v>4593</v>
      </c>
      <c r="C55" s="51" t="s">
        <v>25</v>
      </c>
      <c r="D55" s="53">
        <v>114</v>
      </c>
      <c r="E55" s="53">
        <v>530</v>
      </c>
      <c r="F55" s="53">
        <f t="shared" si="7"/>
        <v>644</v>
      </c>
      <c r="G55" s="53">
        <f t="shared" si="16"/>
        <v>19</v>
      </c>
      <c r="H55" s="53">
        <f t="shared" si="17"/>
        <v>53</v>
      </c>
      <c r="I55" s="53">
        <f t="shared" si="10"/>
        <v>72</v>
      </c>
      <c r="J55" s="53">
        <v>102</v>
      </c>
      <c r="K55" s="54">
        <v>327.42</v>
      </c>
      <c r="L55" s="53">
        <v>2</v>
      </c>
      <c r="M55" s="54">
        <v>16.84</v>
      </c>
      <c r="N55" s="45">
        <f t="shared" si="5"/>
        <v>10.5</v>
      </c>
      <c r="O55" s="59" t="s">
        <v>17</v>
      </c>
      <c r="P55" s="59" t="s">
        <v>17</v>
      </c>
      <c r="Q55" s="59" t="s">
        <v>17</v>
      </c>
      <c r="R55" s="14">
        <v>69</v>
      </c>
      <c r="S55" s="12">
        <v>580.98</v>
      </c>
      <c r="T55" s="69">
        <f t="shared" si="13"/>
        <v>130.18867924528303</v>
      </c>
      <c r="U55" s="87">
        <v>1</v>
      </c>
      <c r="V55" s="90">
        <v>8.42</v>
      </c>
      <c r="W55" s="12" t="s">
        <v>17</v>
      </c>
      <c r="X55" s="12" t="s">
        <v>17</v>
      </c>
      <c r="Y55" s="59"/>
      <c r="Z55" s="59"/>
      <c r="AA55" s="59" t="s">
        <v>17</v>
      </c>
      <c r="AB55" s="59" t="s">
        <v>17</v>
      </c>
      <c r="AC55" s="59" t="s">
        <v>17</v>
      </c>
      <c r="AD55" s="59" t="s">
        <v>17</v>
      </c>
      <c r="AE55" s="12" t="s">
        <v>17</v>
      </c>
      <c r="AF55" s="12" t="s">
        <v>17</v>
      </c>
      <c r="AG55" s="12" t="s">
        <v>17</v>
      </c>
      <c r="AH55" s="12" t="s">
        <v>17</v>
      </c>
    </row>
    <row r="56" spans="1:34" s="2" customFormat="1" ht="17.45" customHeight="1" x14ac:dyDescent="0.2">
      <c r="A56" s="70">
        <v>37</v>
      </c>
      <c r="B56" s="46">
        <v>4594</v>
      </c>
      <c r="C56" s="51" t="s">
        <v>24</v>
      </c>
      <c r="D56" s="53">
        <v>29</v>
      </c>
      <c r="E56" s="53">
        <v>224</v>
      </c>
      <c r="F56" s="53">
        <f t="shared" si="7"/>
        <v>253</v>
      </c>
      <c r="G56" s="53">
        <f t="shared" si="16"/>
        <v>5</v>
      </c>
      <c r="H56" s="53">
        <f t="shared" si="17"/>
        <v>22</v>
      </c>
      <c r="I56" s="53">
        <f t="shared" si="10"/>
        <v>27</v>
      </c>
      <c r="J56" s="53">
        <v>75</v>
      </c>
      <c r="K56" s="54">
        <v>240.75</v>
      </c>
      <c r="L56" s="53">
        <v>3</v>
      </c>
      <c r="M56" s="54">
        <v>25.259999999999998</v>
      </c>
      <c r="N56" s="45">
        <f t="shared" si="5"/>
        <v>60</v>
      </c>
      <c r="O56" s="59" t="s">
        <v>17</v>
      </c>
      <c r="P56" s="59" t="s">
        <v>17</v>
      </c>
      <c r="Q56" s="59" t="s">
        <v>17</v>
      </c>
      <c r="R56" s="14">
        <v>18</v>
      </c>
      <c r="S56" s="12">
        <v>151.55999999999997</v>
      </c>
      <c r="T56" s="69">
        <f t="shared" si="13"/>
        <v>81.818181818181827</v>
      </c>
      <c r="U56" s="86"/>
      <c r="V56" s="89"/>
      <c r="W56" s="59" t="s">
        <v>17</v>
      </c>
      <c r="X56" s="59" t="s">
        <v>17</v>
      </c>
      <c r="Y56" s="59"/>
      <c r="Z56" s="59"/>
      <c r="AA56" s="59" t="s">
        <v>17</v>
      </c>
      <c r="AB56" s="59" t="s">
        <v>17</v>
      </c>
      <c r="AC56" s="59" t="s">
        <v>17</v>
      </c>
      <c r="AD56" s="59" t="s">
        <v>17</v>
      </c>
      <c r="AE56" s="12" t="s">
        <v>17</v>
      </c>
      <c r="AF56" s="12" t="s">
        <v>17</v>
      </c>
      <c r="AG56" s="12" t="s">
        <v>17</v>
      </c>
      <c r="AH56" s="12" t="s">
        <v>17</v>
      </c>
    </row>
    <row r="57" spans="1:34" s="2" customFormat="1" ht="15.75" x14ac:dyDescent="0.2">
      <c r="A57" s="68">
        <v>38</v>
      </c>
      <c r="B57" s="46">
        <v>4641</v>
      </c>
      <c r="C57" s="11" t="s">
        <v>26</v>
      </c>
      <c r="D57" s="53">
        <v>61</v>
      </c>
      <c r="E57" s="53">
        <v>363</v>
      </c>
      <c r="F57" s="53">
        <f t="shared" si="7"/>
        <v>424</v>
      </c>
      <c r="G57" s="53">
        <f t="shared" si="16"/>
        <v>10</v>
      </c>
      <c r="H57" s="53">
        <f t="shared" si="17"/>
        <v>36</v>
      </c>
      <c r="I57" s="53">
        <f t="shared" si="10"/>
        <v>46</v>
      </c>
      <c r="J57" s="53">
        <v>77</v>
      </c>
      <c r="K57" s="54">
        <v>247.17</v>
      </c>
      <c r="L57" s="53">
        <v>4</v>
      </c>
      <c r="M57" s="54">
        <v>33.68</v>
      </c>
      <c r="N57" s="45">
        <f t="shared" si="5"/>
        <v>40</v>
      </c>
      <c r="O57" s="59" t="s">
        <v>17</v>
      </c>
      <c r="P57" s="59" t="s">
        <v>17</v>
      </c>
      <c r="Q57" s="59" t="s">
        <v>17</v>
      </c>
      <c r="R57" s="14">
        <v>24</v>
      </c>
      <c r="S57" s="12">
        <v>202.07999999999998</v>
      </c>
      <c r="T57" s="69">
        <f t="shared" si="13"/>
        <v>66.666666666666657</v>
      </c>
      <c r="U57" s="87">
        <v>1</v>
      </c>
      <c r="V57" s="90">
        <v>8.42</v>
      </c>
      <c r="W57" s="12" t="s">
        <v>17</v>
      </c>
      <c r="X57" s="12" t="s">
        <v>17</v>
      </c>
      <c r="Y57" s="59"/>
      <c r="Z57" s="59"/>
      <c r="AA57" s="59" t="s">
        <v>17</v>
      </c>
      <c r="AB57" s="59" t="s">
        <v>17</v>
      </c>
      <c r="AC57" s="59" t="s">
        <v>17</v>
      </c>
      <c r="AD57" s="59" t="s">
        <v>17</v>
      </c>
      <c r="AE57" s="12" t="s">
        <v>17</v>
      </c>
      <c r="AF57" s="12" t="s">
        <v>17</v>
      </c>
      <c r="AG57" s="12" t="s">
        <v>17</v>
      </c>
      <c r="AH57" s="12" t="s">
        <v>17</v>
      </c>
    </row>
    <row r="58" spans="1:34" s="2" customFormat="1" ht="15.75" x14ac:dyDescent="0.2">
      <c r="A58" s="70">
        <v>39</v>
      </c>
      <c r="B58" s="46">
        <v>4659</v>
      </c>
      <c r="C58" s="51" t="s">
        <v>34</v>
      </c>
      <c r="D58" s="53">
        <v>200</v>
      </c>
      <c r="E58" s="53">
        <v>733</v>
      </c>
      <c r="F58" s="53">
        <f t="shared" si="7"/>
        <v>933</v>
      </c>
      <c r="G58" s="53">
        <f t="shared" si="16"/>
        <v>33</v>
      </c>
      <c r="H58" s="53">
        <f t="shared" si="17"/>
        <v>73</v>
      </c>
      <c r="I58" s="53">
        <f t="shared" si="10"/>
        <v>106</v>
      </c>
      <c r="J58" s="53">
        <v>209</v>
      </c>
      <c r="K58" s="54">
        <v>670.89</v>
      </c>
      <c r="L58" s="53">
        <v>21</v>
      </c>
      <c r="M58" s="54">
        <v>176.82</v>
      </c>
      <c r="N58" s="45">
        <f t="shared" si="5"/>
        <v>63.6</v>
      </c>
      <c r="O58" s="59" t="s">
        <v>17</v>
      </c>
      <c r="P58" s="59" t="s">
        <v>17</v>
      </c>
      <c r="Q58" s="59" t="s">
        <v>17</v>
      </c>
      <c r="R58" s="14">
        <v>43</v>
      </c>
      <c r="S58" s="12">
        <v>362.06</v>
      </c>
      <c r="T58" s="69">
        <f t="shared" si="13"/>
        <v>58.904109589041099</v>
      </c>
      <c r="U58" s="86">
        <v>18</v>
      </c>
      <c r="V58" s="89">
        <v>151.56</v>
      </c>
      <c r="W58" s="59" t="s">
        <v>17</v>
      </c>
      <c r="X58" s="59" t="s">
        <v>17</v>
      </c>
      <c r="Y58" s="59"/>
      <c r="Z58" s="59"/>
      <c r="AA58" s="59" t="s">
        <v>17</v>
      </c>
      <c r="AB58" s="59" t="s">
        <v>17</v>
      </c>
      <c r="AC58" s="59" t="s">
        <v>17</v>
      </c>
      <c r="AD58" s="59" t="s">
        <v>17</v>
      </c>
      <c r="AE58" s="12" t="s">
        <v>17</v>
      </c>
      <c r="AF58" s="12" t="s">
        <v>17</v>
      </c>
      <c r="AG58" s="12" t="s">
        <v>17</v>
      </c>
      <c r="AH58" s="12" t="s">
        <v>17</v>
      </c>
    </row>
    <row r="59" spans="1:34" s="2" customFormat="1" ht="15.75" x14ac:dyDescent="0.2">
      <c r="A59" s="70">
        <v>40</v>
      </c>
      <c r="B59" s="46">
        <v>4670</v>
      </c>
      <c r="C59" s="51" t="s">
        <v>61</v>
      </c>
      <c r="D59" s="53">
        <v>57</v>
      </c>
      <c r="E59" s="53">
        <v>278</v>
      </c>
      <c r="F59" s="53">
        <f t="shared" si="7"/>
        <v>335</v>
      </c>
      <c r="G59" s="53">
        <f t="shared" si="16"/>
        <v>10</v>
      </c>
      <c r="H59" s="53">
        <f t="shared" si="17"/>
        <v>28</v>
      </c>
      <c r="I59" s="53">
        <f t="shared" si="10"/>
        <v>38</v>
      </c>
      <c r="J59" s="53">
        <v>35</v>
      </c>
      <c r="K59" s="54">
        <v>112.35</v>
      </c>
      <c r="L59" s="53">
        <v>6</v>
      </c>
      <c r="M59" s="54">
        <v>50.52</v>
      </c>
      <c r="N59" s="45">
        <f t="shared" si="5"/>
        <v>60</v>
      </c>
      <c r="O59" s="59" t="s">
        <v>17</v>
      </c>
      <c r="P59" s="59" t="s">
        <v>17</v>
      </c>
      <c r="Q59" s="59" t="s">
        <v>17</v>
      </c>
      <c r="R59" s="14">
        <v>15</v>
      </c>
      <c r="S59" s="12">
        <v>126.3</v>
      </c>
      <c r="T59" s="69">
        <f t="shared" si="13"/>
        <v>53.571428571428569</v>
      </c>
      <c r="U59" s="87"/>
      <c r="V59" s="90"/>
      <c r="W59" s="12" t="s">
        <v>17</v>
      </c>
      <c r="X59" s="12" t="s">
        <v>17</v>
      </c>
      <c r="Y59" s="59"/>
      <c r="Z59" s="59"/>
      <c r="AA59" s="59" t="s">
        <v>17</v>
      </c>
      <c r="AB59" s="59" t="s">
        <v>17</v>
      </c>
      <c r="AC59" s="59" t="s">
        <v>17</v>
      </c>
      <c r="AD59" s="59" t="s">
        <v>17</v>
      </c>
      <c r="AE59" s="12" t="s">
        <v>17</v>
      </c>
      <c r="AF59" s="12" t="s">
        <v>17</v>
      </c>
      <c r="AG59" s="12" t="s">
        <v>17</v>
      </c>
      <c r="AH59" s="12" t="s">
        <v>17</v>
      </c>
    </row>
    <row r="60" spans="1:34" s="2" customFormat="1" ht="15.75" x14ac:dyDescent="0.2">
      <c r="A60" s="70">
        <v>41</v>
      </c>
      <c r="B60" s="46">
        <v>4705</v>
      </c>
      <c r="C60" s="51" t="s">
        <v>47</v>
      </c>
      <c r="D60" s="52">
        <f>190+13</f>
        <v>203</v>
      </c>
      <c r="E60" s="52">
        <f>529+135</f>
        <v>664</v>
      </c>
      <c r="F60" s="53">
        <f t="shared" si="7"/>
        <v>867</v>
      </c>
      <c r="G60" s="53">
        <f t="shared" si="16"/>
        <v>34</v>
      </c>
      <c r="H60" s="53">
        <f t="shared" si="17"/>
        <v>66</v>
      </c>
      <c r="I60" s="53">
        <f t="shared" si="10"/>
        <v>100</v>
      </c>
      <c r="J60" s="53">
        <v>189</v>
      </c>
      <c r="K60" s="54">
        <v>606.68999999999994</v>
      </c>
      <c r="L60" s="53">
        <v>17</v>
      </c>
      <c r="M60" s="54">
        <v>143.14000000000001</v>
      </c>
      <c r="N60" s="45">
        <f t="shared" si="5"/>
        <v>50</v>
      </c>
      <c r="O60" s="59" t="s">
        <v>17</v>
      </c>
      <c r="P60" s="59" t="s">
        <v>17</v>
      </c>
      <c r="Q60" s="59" t="s">
        <v>17</v>
      </c>
      <c r="R60" s="14">
        <v>112</v>
      </c>
      <c r="S60" s="12">
        <v>943.04</v>
      </c>
      <c r="T60" s="69">
        <f t="shared" si="13"/>
        <v>169.69696969696969</v>
      </c>
      <c r="U60" s="86">
        <v>3</v>
      </c>
      <c r="V60" s="89">
        <v>25.259999999999998</v>
      </c>
      <c r="W60" s="59" t="s">
        <v>17</v>
      </c>
      <c r="X60" s="59" t="s">
        <v>17</v>
      </c>
      <c r="Y60" s="59"/>
      <c r="Z60" s="59"/>
      <c r="AA60" s="59" t="s">
        <v>17</v>
      </c>
      <c r="AB60" s="59" t="s">
        <v>17</v>
      </c>
      <c r="AC60" s="59" t="s">
        <v>17</v>
      </c>
      <c r="AD60" s="59" t="s">
        <v>17</v>
      </c>
      <c r="AE60" s="12" t="s">
        <v>17</v>
      </c>
      <c r="AF60" s="12" t="s">
        <v>17</v>
      </c>
      <c r="AG60" s="12" t="s">
        <v>17</v>
      </c>
      <c r="AH60" s="12" t="s">
        <v>17</v>
      </c>
    </row>
    <row r="61" spans="1:34" s="2" customFormat="1" ht="15.75" x14ac:dyDescent="0.2">
      <c r="A61" s="68">
        <v>42</v>
      </c>
      <c r="B61" s="46">
        <v>4727</v>
      </c>
      <c r="C61" s="15" t="s">
        <v>91</v>
      </c>
      <c r="D61" s="48">
        <v>143</v>
      </c>
      <c r="E61" s="48">
        <v>741</v>
      </c>
      <c r="F61" s="53">
        <f t="shared" si="7"/>
        <v>884</v>
      </c>
      <c r="G61" s="53">
        <f t="shared" si="16"/>
        <v>24</v>
      </c>
      <c r="H61" s="53">
        <f t="shared" si="17"/>
        <v>74</v>
      </c>
      <c r="I61" s="53">
        <f t="shared" si="10"/>
        <v>98</v>
      </c>
      <c r="J61" s="48">
        <v>221</v>
      </c>
      <c r="K61" s="49">
        <v>709.41</v>
      </c>
      <c r="L61" s="48">
        <v>5</v>
      </c>
      <c r="M61" s="49">
        <v>42.1</v>
      </c>
      <c r="N61" s="45">
        <f t="shared" si="5"/>
        <v>20.8</v>
      </c>
      <c r="O61" s="77" t="s">
        <v>17</v>
      </c>
      <c r="P61" s="77" t="s">
        <v>17</v>
      </c>
      <c r="Q61" s="59" t="s">
        <v>17</v>
      </c>
      <c r="R61" s="16">
        <v>62</v>
      </c>
      <c r="S61" s="50">
        <v>522.04</v>
      </c>
      <c r="T61" s="69">
        <f t="shared" si="13"/>
        <v>83.78378378378379</v>
      </c>
      <c r="U61" s="86">
        <v>2</v>
      </c>
      <c r="V61" s="89">
        <v>16.84</v>
      </c>
      <c r="W61" s="77" t="s">
        <v>17</v>
      </c>
      <c r="X61" s="77" t="s">
        <v>17</v>
      </c>
      <c r="Y61" s="77"/>
      <c r="Z61" s="77"/>
      <c r="AA61" s="77" t="s">
        <v>17</v>
      </c>
      <c r="AB61" s="77" t="s">
        <v>17</v>
      </c>
      <c r="AC61" s="77" t="s">
        <v>17</v>
      </c>
      <c r="AD61" s="77" t="s">
        <v>17</v>
      </c>
      <c r="AE61" s="50" t="s">
        <v>17</v>
      </c>
      <c r="AF61" s="50" t="s">
        <v>17</v>
      </c>
      <c r="AG61" s="50" t="s">
        <v>17</v>
      </c>
      <c r="AH61" s="50" t="s">
        <v>17</v>
      </c>
    </row>
    <row r="62" spans="1:34" s="2" customFormat="1" ht="15.75" x14ac:dyDescent="0.2">
      <c r="A62" s="70">
        <v>43</v>
      </c>
      <c r="B62" s="46">
        <v>6132</v>
      </c>
      <c r="C62" s="51" t="s">
        <v>51</v>
      </c>
      <c r="D62" s="52">
        <v>349</v>
      </c>
      <c r="E62" s="52">
        <v>1462</v>
      </c>
      <c r="F62" s="53">
        <f t="shared" si="7"/>
        <v>1811</v>
      </c>
      <c r="G62" s="53">
        <f t="shared" si="16"/>
        <v>58</v>
      </c>
      <c r="H62" s="53">
        <f t="shared" si="17"/>
        <v>146</v>
      </c>
      <c r="I62" s="53">
        <f t="shared" si="10"/>
        <v>204</v>
      </c>
      <c r="J62" s="53">
        <v>554</v>
      </c>
      <c r="K62" s="54">
        <v>1778.3399999999997</v>
      </c>
      <c r="L62" s="53">
        <v>51</v>
      </c>
      <c r="M62" s="54">
        <v>429.42</v>
      </c>
      <c r="N62" s="45">
        <f t="shared" si="5"/>
        <v>87.9</v>
      </c>
      <c r="O62" s="59" t="s">
        <v>17</v>
      </c>
      <c r="P62" s="59" t="s">
        <v>17</v>
      </c>
      <c r="Q62" s="59" t="s">
        <v>17</v>
      </c>
      <c r="R62" s="14">
        <v>99</v>
      </c>
      <c r="S62" s="12">
        <v>833.58</v>
      </c>
      <c r="T62" s="69">
        <f t="shared" si="13"/>
        <v>67.808219178082197</v>
      </c>
      <c r="U62" s="87"/>
      <c r="V62" s="90"/>
      <c r="W62" s="12" t="s">
        <v>17</v>
      </c>
      <c r="X62" s="12" t="s">
        <v>17</v>
      </c>
      <c r="Y62" s="59"/>
      <c r="Z62" s="59"/>
      <c r="AA62" s="59" t="s">
        <v>17</v>
      </c>
      <c r="AB62" s="59" t="s">
        <v>17</v>
      </c>
      <c r="AC62" s="59" t="s">
        <v>17</v>
      </c>
      <c r="AD62" s="59" t="s">
        <v>17</v>
      </c>
      <c r="AE62" s="12" t="s">
        <v>17</v>
      </c>
      <c r="AF62" s="12" t="s">
        <v>17</v>
      </c>
      <c r="AG62" s="12" t="s">
        <v>17</v>
      </c>
      <c r="AH62" s="12" t="s">
        <v>17</v>
      </c>
    </row>
    <row r="63" spans="1:34" s="2" customFormat="1" ht="15.75" x14ac:dyDescent="0.2">
      <c r="A63" s="70">
        <v>44</v>
      </c>
      <c r="B63" s="46">
        <v>6139</v>
      </c>
      <c r="C63" s="51" t="s">
        <v>52</v>
      </c>
      <c r="D63" s="52">
        <v>675</v>
      </c>
      <c r="E63" s="52">
        <v>2306</v>
      </c>
      <c r="F63" s="53">
        <f t="shared" si="7"/>
        <v>2981</v>
      </c>
      <c r="G63" s="53">
        <f t="shared" si="16"/>
        <v>113</v>
      </c>
      <c r="H63" s="53">
        <f t="shared" si="17"/>
        <v>231</v>
      </c>
      <c r="I63" s="53">
        <f t="shared" si="10"/>
        <v>344</v>
      </c>
      <c r="J63" s="53">
        <v>635</v>
      </c>
      <c r="K63" s="54">
        <v>2038.3500000000001</v>
      </c>
      <c r="L63" s="53">
        <v>44</v>
      </c>
      <c r="M63" s="54">
        <v>370.48000000000008</v>
      </c>
      <c r="N63" s="45">
        <f t="shared" si="5"/>
        <v>38.9</v>
      </c>
      <c r="O63" s="59" t="s">
        <v>17</v>
      </c>
      <c r="P63" s="59" t="s">
        <v>17</v>
      </c>
      <c r="Q63" s="59" t="s">
        <v>17</v>
      </c>
      <c r="R63" s="14">
        <v>91</v>
      </c>
      <c r="S63" s="12">
        <v>766.22</v>
      </c>
      <c r="T63" s="69">
        <f t="shared" si="13"/>
        <v>39.393939393939391</v>
      </c>
      <c r="U63" s="86"/>
      <c r="V63" s="89"/>
      <c r="W63" s="59" t="s">
        <v>17</v>
      </c>
      <c r="X63" s="59" t="s">
        <v>17</v>
      </c>
      <c r="Y63" s="59"/>
      <c r="Z63" s="59"/>
      <c r="AA63" s="59" t="s">
        <v>17</v>
      </c>
      <c r="AB63" s="59" t="s">
        <v>17</v>
      </c>
      <c r="AC63" s="59" t="s">
        <v>17</v>
      </c>
      <c r="AD63" s="59" t="s">
        <v>17</v>
      </c>
      <c r="AE63" s="12" t="s">
        <v>17</v>
      </c>
      <c r="AF63" s="12" t="s">
        <v>17</v>
      </c>
      <c r="AG63" s="12" t="s">
        <v>17</v>
      </c>
      <c r="AH63" s="12" t="s">
        <v>17</v>
      </c>
    </row>
    <row r="64" spans="1:34" s="2" customFormat="1" ht="15.75" x14ac:dyDescent="0.2">
      <c r="A64" s="70">
        <v>45</v>
      </c>
      <c r="B64" s="10">
        <v>6219</v>
      </c>
      <c r="C64" s="17" t="s">
        <v>77</v>
      </c>
      <c r="D64" s="47">
        <v>287</v>
      </c>
      <c r="E64" s="47">
        <v>966</v>
      </c>
      <c r="F64" s="53">
        <f t="shared" si="7"/>
        <v>1253</v>
      </c>
      <c r="G64" s="53">
        <f t="shared" si="16"/>
        <v>48</v>
      </c>
      <c r="H64" s="53">
        <f t="shared" si="17"/>
        <v>97</v>
      </c>
      <c r="I64" s="53">
        <f t="shared" si="10"/>
        <v>145</v>
      </c>
      <c r="J64" s="48">
        <v>212</v>
      </c>
      <c r="K64" s="49">
        <v>680.52</v>
      </c>
      <c r="L64" s="48">
        <v>23</v>
      </c>
      <c r="M64" s="49">
        <v>193.66</v>
      </c>
      <c r="N64" s="45">
        <f t="shared" si="5"/>
        <v>47.9</v>
      </c>
      <c r="O64" s="77" t="s">
        <v>17</v>
      </c>
      <c r="P64" s="77" t="s">
        <v>17</v>
      </c>
      <c r="Q64" s="59" t="s">
        <v>17</v>
      </c>
      <c r="R64" s="16">
        <v>94</v>
      </c>
      <c r="S64" s="50">
        <v>791.4799999999999</v>
      </c>
      <c r="T64" s="69">
        <f t="shared" si="13"/>
        <v>96.907216494845358</v>
      </c>
      <c r="U64" s="87"/>
      <c r="V64" s="90"/>
      <c r="W64" s="50" t="s">
        <v>17</v>
      </c>
      <c r="X64" s="50" t="s">
        <v>17</v>
      </c>
      <c r="Y64" s="77"/>
      <c r="Z64" s="77"/>
      <c r="AA64" s="77" t="s">
        <v>17</v>
      </c>
      <c r="AB64" s="77" t="s">
        <v>17</v>
      </c>
      <c r="AC64" s="77" t="s">
        <v>17</v>
      </c>
      <c r="AD64" s="77" t="s">
        <v>17</v>
      </c>
      <c r="AE64" s="50" t="s">
        <v>17</v>
      </c>
      <c r="AF64" s="50" t="s">
        <v>17</v>
      </c>
      <c r="AG64" s="50" t="s">
        <v>17</v>
      </c>
      <c r="AH64" s="50" t="s">
        <v>17</v>
      </c>
    </row>
    <row r="65" spans="1:34" s="2" customFormat="1" ht="15.75" x14ac:dyDescent="0.2">
      <c r="A65" s="68">
        <v>46</v>
      </c>
      <c r="B65" s="10">
        <v>6457</v>
      </c>
      <c r="C65" s="17" t="s">
        <v>78</v>
      </c>
      <c r="D65" s="47">
        <v>94</v>
      </c>
      <c r="E65" s="47">
        <v>418</v>
      </c>
      <c r="F65" s="53">
        <f t="shared" si="7"/>
        <v>512</v>
      </c>
      <c r="G65" s="53">
        <f t="shared" si="16"/>
        <v>16</v>
      </c>
      <c r="H65" s="53">
        <f t="shared" si="17"/>
        <v>42</v>
      </c>
      <c r="I65" s="53">
        <f t="shared" si="10"/>
        <v>58</v>
      </c>
      <c r="J65" s="48">
        <v>131</v>
      </c>
      <c r="K65" s="49">
        <v>420.51</v>
      </c>
      <c r="L65" s="48">
        <v>8</v>
      </c>
      <c r="M65" s="49">
        <v>67.36</v>
      </c>
      <c r="N65" s="45">
        <f t="shared" si="5"/>
        <v>50</v>
      </c>
      <c r="O65" s="77" t="s">
        <v>17</v>
      </c>
      <c r="P65" s="77" t="s">
        <v>17</v>
      </c>
      <c r="Q65" s="59" t="s">
        <v>17</v>
      </c>
      <c r="R65" s="16">
        <v>34</v>
      </c>
      <c r="S65" s="50">
        <v>286.27999999999997</v>
      </c>
      <c r="T65" s="69">
        <f t="shared" si="13"/>
        <v>80.952380952380949</v>
      </c>
      <c r="U65" s="87">
        <v>3</v>
      </c>
      <c r="V65" s="90">
        <v>25.259999999999998</v>
      </c>
      <c r="W65" s="50" t="s">
        <v>17</v>
      </c>
      <c r="X65" s="50" t="s">
        <v>17</v>
      </c>
      <c r="Y65" s="77"/>
      <c r="Z65" s="77"/>
      <c r="AA65" s="77" t="s">
        <v>17</v>
      </c>
      <c r="AB65" s="77" t="s">
        <v>17</v>
      </c>
      <c r="AC65" s="77" t="s">
        <v>17</v>
      </c>
      <c r="AD65" s="77" t="s">
        <v>17</v>
      </c>
      <c r="AE65" s="50" t="s">
        <v>17</v>
      </c>
      <c r="AF65" s="50" t="s">
        <v>17</v>
      </c>
      <c r="AG65" s="50" t="s">
        <v>17</v>
      </c>
      <c r="AH65" s="50" t="s">
        <v>17</v>
      </c>
    </row>
    <row r="66" spans="1:34" s="2" customFormat="1" ht="15.75" x14ac:dyDescent="0.2">
      <c r="A66" s="70">
        <v>47</v>
      </c>
      <c r="B66" s="10">
        <v>6657</v>
      </c>
      <c r="C66" s="51" t="s">
        <v>92</v>
      </c>
      <c r="D66" s="52">
        <v>248</v>
      </c>
      <c r="E66" s="52">
        <v>870</v>
      </c>
      <c r="F66" s="53">
        <f t="shared" si="7"/>
        <v>1118</v>
      </c>
      <c r="G66" s="53">
        <f t="shared" si="16"/>
        <v>41</v>
      </c>
      <c r="H66" s="53">
        <f t="shared" si="17"/>
        <v>87</v>
      </c>
      <c r="I66" s="53">
        <f t="shared" si="10"/>
        <v>128</v>
      </c>
      <c r="J66" s="53">
        <v>225</v>
      </c>
      <c r="K66" s="54">
        <v>722.25</v>
      </c>
      <c r="L66" s="53">
        <v>46</v>
      </c>
      <c r="M66" s="54">
        <v>387.32</v>
      </c>
      <c r="N66" s="45">
        <f t="shared" si="5"/>
        <v>112.2</v>
      </c>
      <c r="O66" s="59" t="s">
        <v>17</v>
      </c>
      <c r="P66" s="59" t="s">
        <v>17</v>
      </c>
      <c r="Q66" s="59" t="s">
        <v>17</v>
      </c>
      <c r="R66" s="14">
        <v>113</v>
      </c>
      <c r="S66" s="12">
        <v>951.45999999999981</v>
      </c>
      <c r="T66" s="69">
        <f t="shared" si="13"/>
        <v>129.88505747126439</v>
      </c>
      <c r="U66" s="87"/>
      <c r="V66" s="90"/>
      <c r="W66" s="12" t="s">
        <v>17</v>
      </c>
      <c r="X66" s="12" t="s">
        <v>17</v>
      </c>
      <c r="Y66" s="59"/>
      <c r="Z66" s="59"/>
      <c r="AA66" s="59" t="s">
        <v>17</v>
      </c>
      <c r="AB66" s="59" t="s">
        <v>17</v>
      </c>
      <c r="AC66" s="59" t="s">
        <v>17</v>
      </c>
      <c r="AD66" s="59" t="s">
        <v>17</v>
      </c>
      <c r="AE66" s="12" t="s">
        <v>17</v>
      </c>
      <c r="AF66" s="12" t="s">
        <v>17</v>
      </c>
      <c r="AG66" s="12" t="s">
        <v>17</v>
      </c>
      <c r="AH66" s="12" t="s">
        <v>17</v>
      </c>
    </row>
    <row r="67" spans="1:34" s="2" customFormat="1" ht="15.75" x14ac:dyDescent="0.2">
      <c r="A67" s="70">
        <v>48</v>
      </c>
      <c r="B67" s="46">
        <v>7041</v>
      </c>
      <c r="C67" s="51" t="s">
        <v>43</v>
      </c>
      <c r="D67" s="52">
        <v>336</v>
      </c>
      <c r="E67" s="52">
        <v>1138</v>
      </c>
      <c r="F67" s="53">
        <f t="shared" si="7"/>
        <v>1474</v>
      </c>
      <c r="G67" s="53">
        <f t="shared" si="16"/>
        <v>56</v>
      </c>
      <c r="H67" s="53">
        <f t="shared" si="17"/>
        <v>114</v>
      </c>
      <c r="I67" s="53">
        <f t="shared" si="10"/>
        <v>170</v>
      </c>
      <c r="J67" s="53">
        <v>147</v>
      </c>
      <c r="K67" s="54">
        <v>471.87</v>
      </c>
      <c r="L67" s="53">
        <v>24</v>
      </c>
      <c r="M67" s="54">
        <v>202.08</v>
      </c>
      <c r="N67" s="45">
        <f t="shared" si="5"/>
        <v>42.9</v>
      </c>
      <c r="O67" s="59" t="s">
        <v>17</v>
      </c>
      <c r="P67" s="59" t="s">
        <v>17</v>
      </c>
      <c r="Q67" s="59" t="s">
        <v>17</v>
      </c>
      <c r="R67" s="14">
        <v>70</v>
      </c>
      <c r="S67" s="12">
        <v>589.4</v>
      </c>
      <c r="T67" s="69">
        <f t="shared" si="13"/>
        <v>61.403508771929829</v>
      </c>
      <c r="U67" s="86">
        <v>3</v>
      </c>
      <c r="V67" s="89">
        <v>25.259999999999998</v>
      </c>
      <c r="W67" s="59" t="s">
        <v>17</v>
      </c>
      <c r="X67" s="59" t="s">
        <v>17</v>
      </c>
      <c r="Y67" s="59"/>
      <c r="Z67" s="59"/>
      <c r="AA67" s="59" t="s">
        <v>17</v>
      </c>
      <c r="AB67" s="59" t="s">
        <v>17</v>
      </c>
      <c r="AC67" s="59" t="s">
        <v>17</v>
      </c>
      <c r="AD67" s="59" t="s">
        <v>17</v>
      </c>
      <c r="AE67" s="12" t="s">
        <v>17</v>
      </c>
      <c r="AF67" s="12" t="s">
        <v>17</v>
      </c>
      <c r="AG67" s="12" t="s">
        <v>17</v>
      </c>
      <c r="AH67" s="12" t="s">
        <v>17</v>
      </c>
    </row>
    <row r="68" spans="1:34" s="2" customFormat="1" ht="15.75" x14ac:dyDescent="0.2">
      <c r="A68" s="70">
        <v>49</v>
      </c>
      <c r="B68" s="46">
        <v>7049</v>
      </c>
      <c r="C68" s="51" t="s">
        <v>93</v>
      </c>
      <c r="D68" s="53">
        <v>397</v>
      </c>
      <c r="E68" s="53">
        <v>1644</v>
      </c>
      <c r="F68" s="53">
        <f t="shared" si="7"/>
        <v>2041</v>
      </c>
      <c r="G68" s="53">
        <f t="shared" ref="G68:G69" si="18">ROUND((D68/3/4*2),0)</f>
        <v>66</v>
      </c>
      <c r="H68" s="53">
        <f t="shared" ref="H68:H69" si="19">ROUND((E68/5/4*2),0)</f>
        <v>164</v>
      </c>
      <c r="I68" s="53">
        <f t="shared" si="10"/>
        <v>230</v>
      </c>
      <c r="J68" s="53">
        <v>433</v>
      </c>
      <c r="K68" s="54">
        <v>1389.93</v>
      </c>
      <c r="L68" s="55">
        <v>49</v>
      </c>
      <c r="M68" s="56">
        <v>412.58000000000004</v>
      </c>
      <c r="N68" s="45">
        <f t="shared" si="5"/>
        <v>74.2</v>
      </c>
      <c r="O68" s="59" t="s">
        <v>17</v>
      </c>
      <c r="P68" s="59" t="s">
        <v>17</v>
      </c>
      <c r="Q68" s="59" t="s">
        <v>17</v>
      </c>
      <c r="R68" s="57">
        <v>173</v>
      </c>
      <c r="S68" s="58">
        <v>1456.6599999999996</v>
      </c>
      <c r="T68" s="69">
        <f t="shared" si="13"/>
        <v>105.48780487804879</v>
      </c>
      <c r="U68" s="87">
        <v>3</v>
      </c>
      <c r="V68" s="90">
        <v>25.259999999999998</v>
      </c>
      <c r="W68" s="12" t="s">
        <v>17</v>
      </c>
      <c r="X68" s="12" t="s">
        <v>17</v>
      </c>
      <c r="Y68" s="59"/>
      <c r="Z68" s="59"/>
      <c r="AA68" s="59" t="s">
        <v>17</v>
      </c>
      <c r="AB68" s="59" t="s">
        <v>17</v>
      </c>
      <c r="AC68" s="59" t="s">
        <v>17</v>
      </c>
      <c r="AD68" s="59" t="s">
        <v>17</v>
      </c>
      <c r="AE68" s="12" t="s">
        <v>17</v>
      </c>
      <c r="AF68" s="12" t="s">
        <v>17</v>
      </c>
      <c r="AG68" s="12" t="s">
        <v>17</v>
      </c>
      <c r="AH68" s="12" t="s">
        <v>17</v>
      </c>
    </row>
    <row r="69" spans="1:34" s="2" customFormat="1" ht="31.5" x14ac:dyDescent="0.2">
      <c r="A69" s="68">
        <v>50</v>
      </c>
      <c r="B69" s="73">
        <v>7088</v>
      </c>
      <c r="C69" s="74" t="s">
        <v>127</v>
      </c>
      <c r="D69" s="53">
        <v>60</v>
      </c>
      <c r="E69" s="53">
        <v>270</v>
      </c>
      <c r="F69" s="53">
        <f t="shared" si="7"/>
        <v>330</v>
      </c>
      <c r="G69" s="53">
        <f t="shared" si="18"/>
        <v>10</v>
      </c>
      <c r="H69" s="53">
        <f t="shared" si="19"/>
        <v>27</v>
      </c>
      <c r="I69" s="53">
        <f t="shared" si="10"/>
        <v>37</v>
      </c>
      <c r="J69" s="53">
        <v>17</v>
      </c>
      <c r="K69" s="54">
        <v>54.57</v>
      </c>
      <c r="L69" s="53">
        <v>3</v>
      </c>
      <c r="M69" s="54">
        <v>25.259999999999998</v>
      </c>
      <c r="N69" s="45">
        <f t="shared" si="5"/>
        <v>30</v>
      </c>
      <c r="O69" s="59" t="s">
        <v>17</v>
      </c>
      <c r="P69" s="59" t="s">
        <v>17</v>
      </c>
      <c r="Q69" s="59" t="s">
        <v>17</v>
      </c>
      <c r="R69" s="14">
        <v>15</v>
      </c>
      <c r="S69" s="12">
        <v>126.30000000000001</v>
      </c>
      <c r="T69" s="69">
        <f t="shared" si="13"/>
        <v>55.555555555555557</v>
      </c>
      <c r="U69" s="86"/>
      <c r="V69" s="89"/>
      <c r="W69" s="59" t="s">
        <v>17</v>
      </c>
      <c r="X69" s="59" t="s">
        <v>17</v>
      </c>
      <c r="Y69" s="59"/>
      <c r="Z69" s="59"/>
      <c r="AA69" s="59" t="s">
        <v>17</v>
      </c>
      <c r="AB69" s="59" t="s">
        <v>17</v>
      </c>
      <c r="AC69" s="59" t="s">
        <v>17</v>
      </c>
      <c r="AD69" s="59" t="s">
        <v>17</v>
      </c>
      <c r="AE69" s="12" t="s">
        <v>17</v>
      </c>
      <c r="AF69" s="12" t="s">
        <v>17</v>
      </c>
      <c r="AG69" s="12" t="s">
        <v>17</v>
      </c>
      <c r="AH69" s="12" t="s">
        <v>17</v>
      </c>
    </row>
    <row r="70" spans="1:34" s="2" customFormat="1" ht="15.75" x14ac:dyDescent="0.2">
      <c r="A70" s="70">
        <v>51</v>
      </c>
      <c r="B70" s="73">
        <v>7292</v>
      </c>
      <c r="C70" s="11" t="s">
        <v>79</v>
      </c>
      <c r="D70" s="59" t="s">
        <v>17</v>
      </c>
      <c r="E70" s="59" t="s">
        <v>17</v>
      </c>
      <c r="F70" s="59" t="s">
        <v>17</v>
      </c>
      <c r="G70" s="59" t="s">
        <v>17</v>
      </c>
      <c r="H70" s="59" t="s">
        <v>17</v>
      </c>
      <c r="I70" s="59" t="s">
        <v>17</v>
      </c>
      <c r="J70" s="59" t="s">
        <v>17</v>
      </c>
      <c r="K70" s="59" t="s">
        <v>17</v>
      </c>
      <c r="L70" s="59" t="s">
        <v>17</v>
      </c>
      <c r="M70" s="59" t="s">
        <v>17</v>
      </c>
      <c r="N70" s="59" t="s">
        <v>17</v>
      </c>
      <c r="O70" s="59" t="s">
        <v>17</v>
      </c>
      <c r="P70" s="59" t="s">
        <v>17</v>
      </c>
      <c r="Q70" s="59" t="s">
        <v>17</v>
      </c>
      <c r="R70" s="59" t="s">
        <v>17</v>
      </c>
      <c r="S70" s="59" t="s">
        <v>17</v>
      </c>
      <c r="T70" s="59" t="s">
        <v>17</v>
      </c>
      <c r="U70" s="86"/>
      <c r="V70" s="89"/>
      <c r="W70" s="59" t="s">
        <v>17</v>
      </c>
      <c r="X70" s="59" t="s">
        <v>17</v>
      </c>
      <c r="Y70" s="59"/>
      <c r="Z70" s="59"/>
      <c r="AA70" s="59" t="s">
        <v>17</v>
      </c>
      <c r="AB70" s="59" t="s">
        <v>17</v>
      </c>
      <c r="AC70" s="66">
        <v>1</v>
      </c>
      <c r="AD70" s="59">
        <v>48.22</v>
      </c>
      <c r="AE70" s="14">
        <v>10</v>
      </c>
      <c r="AF70" s="12">
        <v>482.19999999999993</v>
      </c>
      <c r="AG70" s="12" t="s">
        <v>17</v>
      </c>
      <c r="AH70" s="12" t="s">
        <v>17</v>
      </c>
    </row>
    <row r="71" spans="1:34" s="2" customFormat="1" ht="15.75" x14ac:dyDescent="0.2">
      <c r="A71" s="70">
        <v>52</v>
      </c>
      <c r="B71" s="73" t="s">
        <v>124</v>
      </c>
      <c r="C71" s="11" t="s">
        <v>121</v>
      </c>
      <c r="D71" s="52">
        <v>310</v>
      </c>
      <c r="E71" s="52">
        <v>1094</v>
      </c>
      <c r="F71" s="53">
        <f t="shared" si="7"/>
        <v>1404</v>
      </c>
      <c r="G71" s="53">
        <f t="shared" ref="G71" si="20">ROUND((D71/3/4*2),0)</f>
        <v>52</v>
      </c>
      <c r="H71" s="53">
        <f t="shared" ref="H71" si="21">ROUND((E71/5/4*2),0)</f>
        <v>109</v>
      </c>
      <c r="I71" s="53">
        <f t="shared" si="10"/>
        <v>161</v>
      </c>
      <c r="J71" s="75">
        <f>5+4</f>
        <v>9</v>
      </c>
      <c r="K71" s="76">
        <f>16.05+12.84</f>
        <v>28.89</v>
      </c>
      <c r="L71" s="75">
        <f>5+20</f>
        <v>25</v>
      </c>
      <c r="M71" s="76">
        <f>42.1+168.4</f>
        <v>210.5</v>
      </c>
      <c r="N71" s="93">
        <f t="shared" si="5"/>
        <v>48.1</v>
      </c>
      <c r="O71" s="59" t="s">
        <v>17</v>
      </c>
      <c r="P71" s="59" t="s">
        <v>17</v>
      </c>
      <c r="Q71" s="59" t="s">
        <v>17</v>
      </c>
      <c r="R71" s="14">
        <f>9+67</f>
        <v>76</v>
      </c>
      <c r="S71" s="12">
        <f>75.78+564.14</f>
        <v>639.91999999999996</v>
      </c>
      <c r="T71" s="69">
        <f t="shared" ref="T71:T76" si="22">+R71/H71*100</f>
        <v>69.724770642201833</v>
      </c>
      <c r="U71" s="87"/>
      <c r="V71" s="90"/>
      <c r="W71" s="12" t="s">
        <v>17</v>
      </c>
      <c r="X71" s="12" t="s">
        <v>17</v>
      </c>
      <c r="Y71" s="59"/>
      <c r="Z71" s="59"/>
      <c r="AA71" s="59" t="s">
        <v>17</v>
      </c>
      <c r="AB71" s="59" t="s">
        <v>17</v>
      </c>
      <c r="AC71" s="59" t="s">
        <v>17</v>
      </c>
      <c r="AD71" s="59" t="s">
        <v>17</v>
      </c>
      <c r="AE71" s="12" t="s">
        <v>17</v>
      </c>
      <c r="AF71" s="12" t="s">
        <v>17</v>
      </c>
      <c r="AG71" s="12" t="s">
        <v>17</v>
      </c>
      <c r="AH71" s="12" t="s">
        <v>17</v>
      </c>
    </row>
    <row r="72" spans="1:34" s="2" customFormat="1" ht="15.75" x14ac:dyDescent="0.2">
      <c r="A72" s="70">
        <v>53</v>
      </c>
      <c r="B72" s="73" t="s">
        <v>125</v>
      </c>
      <c r="C72" s="3" t="s">
        <v>53</v>
      </c>
      <c r="D72" s="94">
        <v>174</v>
      </c>
      <c r="E72" s="94">
        <v>873</v>
      </c>
      <c r="F72" s="75">
        <f t="shared" si="7"/>
        <v>1047</v>
      </c>
      <c r="G72" s="75">
        <f t="shared" ref="G72:G77" si="23">ROUND((D72/3/4*2),0)</f>
        <v>29</v>
      </c>
      <c r="H72" s="75">
        <f t="shared" ref="H72:H77" si="24">ROUND((E72/5/4*2),0)</f>
        <v>87</v>
      </c>
      <c r="I72" s="75">
        <f t="shared" si="10"/>
        <v>116</v>
      </c>
      <c r="J72" s="75">
        <v>190</v>
      </c>
      <c r="K72" s="76">
        <v>609.9</v>
      </c>
      <c r="L72" s="75">
        <v>11</v>
      </c>
      <c r="M72" s="76">
        <v>92.62</v>
      </c>
      <c r="N72" s="93">
        <f t="shared" si="5"/>
        <v>37.9</v>
      </c>
      <c r="O72" s="59" t="s">
        <v>17</v>
      </c>
      <c r="P72" s="59" t="s">
        <v>17</v>
      </c>
      <c r="Q72" s="59" t="s">
        <v>17</v>
      </c>
      <c r="R72" s="14">
        <v>56</v>
      </c>
      <c r="S72" s="12">
        <v>471.51999999999992</v>
      </c>
      <c r="T72" s="69">
        <f t="shared" si="22"/>
        <v>64.367816091954026</v>
      </c>
      <c r="U72" s="86"/>
      <c r="V72" s="89"/>
      <c r="W72" s="59" t="s">
        <v>17</v>
      </c>
      <c r="X72" s="59" t="s">
        <v>17</v>
      </c>
      <c r="Y72" s="59"/>
      <c r="Z72" s="59"/>
      <c r="AA72" s="59" t="s">
        <v>17</v>
      </c>
      <c r="AB72" s="59" t="s">
        <v>17</v>
      </c>
      <c r="AC72" s="59" t="s">
        <v>17</v>
      </c>
      <c r="AD72" s="59" t="s">
        <v>17</v>
      </c>
      <c r="AE72" s="12" t="s">
        <v>17</v>
      </c>
      <c r="AF72" s="12" t="s">
        <v>17</v>
      </c>
      <c r="AG72" s="12" t="s">
        <v>17</v>
      </c>
      <c r="AH72" s="12" t="s">
        <v>17</v>
      </c>
    </row>
    <row r="73" spans="1:34" s="2" customFormat="1" ht="15.75" x14ac:dyDescent="0.2">
      <c r="A73" s="68">
        <v>54</v>
      </c>
      <c r="B73" s="73">
        <v>10229</v>
      </c>
      <c r="C73" s="11" t="s">
        <v>45</v>
      </c>
      <c r="D73" s="52">
        <v>90</v>
      </c>
      <c r="E73" s="52">
        <v>427</v>
      </c>
      <c r="F73" s="53">
        <f t="shared" si="7"/>
        <v>517</v>
      </c>
      <c r="G73" s="53">
        <f t="shared" si="23"/>
        <v>15</v>
      </c>
      <c r="H73" s="53">
        <f t="shared" si="24"/>
        <v>43</v>
      </c>
      <c r="I73" s="53">
        <f t="shared" si="10"/>
        <v>58</v>
      </c>
      <c r="J73" s="53">
        <v>58</v>
      </c>
      <c r="K73" s="54">
        <v>186.18</v>
      </c>
      <c r="L73" s="53">
        <v>7</v>
      </c>
      <c r="M73" s="54">
        <v>58.940000000000005</v>
      </c>
      <c r="N73" s="45">
        <f t="shared" si="5"/>
        <v>46.7</v>
      </c>
      <c r="O73" s="59" t="s">
        <v>17</v>
      </c>
      <c r="P73" s="59" t="s">
        <v>17</v>
      </c>
      <c r="Q73" s="59" t="s">
        <v>17</v>
      </c>
      <c r="R73" s="14">
        <v>38</v>
      </c>
      <c r="S73" s="12">
        <v>319.95999999999998</v>
      </c>
      <c r="T73" s="69">
        <f t="shared" si="22"/>
        <v>88.372093023255815</v>
      </c>
      <c r="U73" s="86">
        <v>1</v>
      </c>
      <c r="V73" s="89">
        <v>8.42</v>
      </c>
      <c r="W73" s="59" t="s">
        <v>17</v>
      </c>
      <c r="X73" s="59" t="s">
        <v>17</v>
      </c>
      <c r="Y73" s="59"/>
      <c r="Z73" s="59"/>
      <c r="AA73" s="59" t="s">
        <v>17</v>
      </c>
      <c r="AB73" s="59" t="s">
        <v>17</v>
      </c>
      <c r="AC73" s="59" t="s">
        <v>17</v>
      </c>
      <c r="AD73" s="59" t="s">
        <v>17</v>
      </c>
      <c r="AE73" s="12" t="s">
        <v>17</v>
      </c>
      <c r="AF73" s="12" t="s">
        <v>17</v>
      </c>
      <c r="AG73" s="12" t="s">
        <v>17</v>
      </c>
      <c r="AH73" s="12" t="s">
        <v>17</v>
      </c>
    </row>
    <row r="74" spans="1:34" s="2" customFormat="1" ht="15.75" x14ac:dyDescent="0.2">
      <c r="A74" s="70">
        <v>55</v>
      </c>
      <c r="B74" s="10">
        <v>10356</v>
      </c>
      <c r="C74" s="11" t="s">
        <v>94</v>
      </c>
      <c r="D74" s="53">
        <v>49</v>
      </c>
      <c r="E74" s="53">
        <v>142</v>
      </c>
      <c r="F74" s="53">
        <f t="shared" si="7"/>
        <v>191</v>
      </c>
      <c r="G74" s="53">
        <f t="shared" si="23"/>
        <v>8</v>
      </c>
      <c r="H74" s="53">
        <f t="shared" si="24"/>
        <v>14</v>
      </c>
      <c r="I74" s="53">
        <f t="shared" si="10"/>
        <v>22</v>
      </c>
      <c r="J74" s="53">
        <v>78</v>
      </c>
      <c r="K74" s="54">
        <v>250.38</v>
      </c>
      <c r="L74" s="53">
        <v>11</v>
      </c>
      <c r="M74" s="54">
        <v>92.62</v>
      </c>
      <c r="N74" s="45">
        <f t="shared" si="5"/>
        <v>137.5</v>
      </c>
      <c r="O74" s="59" t="s">
        <v>17</v>
      </c>
      <c r="P74" s="59" t="s">
        <v>17</v>
      </c>
      <c r="Q74" s="59" t="s">
        <v>17</v>
      </c>
      <c r="R74" s="12">
        <v>14</v>
      </c>
      <c r="S74" s="12">
        <v>117.88000000000001</v>
      </c>
      <c r="T74" s="69">
        <f t="shared" si="22"/>
        <v>100</v>
      </c>
      <c r="U74" s="86"/>
      <c r="V74" s="89"/>
      <c r="W74" s="59" t="s">
        <v>17</v>
      </c>
      <c r="X74" s="59" t="s">
        <v>17</v>
      </c>
      <c r="Y74" s="59"/>
      <c r="Z74" s="59"/>
      <c r="AA74" s="59" t="s">
        <v>17</v>
      </c>
      <c r="AB74" s="59" t="s">
        <v>17</v>
      </c>
      <c r="AC74" s="59" t="s">
        <v>17</v>
      </c>
      <c r="AD74" s="59" t="s">
        <v>17</v>
      </c>
      <c r="AE74" s="12" t="s">
        <v>17</v>
      </c>
      <c r="AF74" s="12" t="s">
        <v>17</v>
      </c>
      <c r="AG74" s="12" t="s">
        <v>17</v>
      </c>
      <c r="AH74" s="12" t="s">
        <v>17</v>
      </c>
    </row>
    <row r="75" spans="1:34" s="2" customFormat="1" ht="15.75" x14ac:dyDescent="0.2">
      <c r="A75" s="70">
        <v>56</v>
      </c>
      <c r="B75" s="73">
        <v>14610</v>
      </c>
      <c r="C75" s="51" t="s">
        <v>36</v>
      </c>
      <c r="D75" s="53">
        <v>156</v>
      </c>
      <c r="E75" s="53">
        <v>332</v>
      </c>
      <c r="F75" s="53">
        <f t="shared" si="7"/>
        <v>488</v>
      </c>
      <c r="G75" s="53">
        <f t="shared" si="23"/>
        <v>26</v>
      </c>
      <c r="H75" s="53">
        <f t="shared" si="24"/>
        <v>33</v>
      </c>
      <c r="I75" s="53">
        <f t="shared" si="10"/>
        <v>59</v>
      </c>
      <c r="J75" s="53">
        <v>34</v>
      </c>
      <c r="K75" s="54">
        <v>109.14</v>
      </c>
      <c r="L75" s="53">
        <v>14</v>
      </c>
      <c r="M75" s="54">
        <v>117.88</v>
      </c>
      <c r="N75" s="45">
        <f t="shared" si="5"/>
        <v>53.8</v>
      </c>
      <c r="O75" s="59" t="s">
        <v>17</v>
      </c>
      <c r="P75" s="59" t="s">
        <v>17</v>
      </c>
      <c r="Q75" s="59" t="s">
        <v>17</v>
      </c>
      <c r="R75" s="14">
        <v>23</v>
      </c>
      <c r="S75" s="12">
        <v>193.66</v>
      </c>
      <c r="T75" s="69">
        <f t="shared" si="22"/>
        <v>69.696969696969703</v>
      </c>
      <c r="U75" s="87">
        <v>2</v>
      </c>
      <c r="V75" s="90">
        <v>16.84</v>
      </c>
      <c r="W75" s="12" t="s">
        <v>17</v>
      </c>
      <c r="X75" s="12" t="s">
        <v>17</v>
      </c>
      <c r="Y75" s="59"/>
      <c r="Z75" s="59"/>
      <c r="AA75" s="59" t="s">
        <v>17</v>
      </c>
      <c r="AB75" s="59" t="s">
        <v>17</v>
      </c>
      <c r="AC75" s="59" t="s">
        <v>17</v>
      </c>
      <c r="AD75" s="59" t="s">
        <v>17</v>
      </c>
      <c r="AE75" s="12" t="s">
        <v>17</v>
      </c>
      <c r="AF75" s="12" t="s">
        <v>17</v>
      </c>
      <c r="AG75" s="12" t="s">
        <v>17</v>
      </c>
      <c r="AH75" s="12" t="s">
        <v>17</v>
      </c>
    </row>
    <row r="76" spans="1:34" s="2" customFormat="1" ht="15.75" x14ac:dyDescent="0.2">
      <c r="A76" s="70">
        <v>57</v>
      </c>
      <c r="B76" s="73">
        <v>24650</v>
      </c>
      <c r="C76" s="51" t="s">
        <v>44</v>
      </c>
      <c r="D76" s="52">
        <v>50</v>
      </c>
      <c r="E76" s="52">
        <v>333</v>
      </c>
      <c r="F76" s="53">
        <f t="shared" si="7"/>
        <v>383</v>
      </c>
      <c r="G76" s="53">
        <f t="shared" si="23"/>
        <v>8</v>
      </c>
      <c r="H76" s="53">
        <f t="shared" si="24"/>
        <v>33</v>
      </c>
      <c r="I76" s="53">
        <f t="shared" si="10"/>
        <v>41</v>
      </c>
      <c r="J76" s="53">
        <v>72</v>
      </c>
      <c r="K76" s="54">
        <v>231.12</v>
      </c>
      <c r="L76" s="53">
        <v>2</v>
      </c>
      <c r="M76" s="54">
        <v>16.84</v>
      </c>
      <c r="N76" s="45">
        <f t="shared" si="5"/>
        <v>25</v>
      </c>
      <c r="O76" s="59" t="s">
        <v>17</v>
      </c>
      <c r="P76" s="59" t="s">
        <v>17</v>
      </c>
      <c r="Q76" s="59" t="s">
        <v>17</v>
      </c>
      <c r="R76" s="14">
        <v>19</v>
      </c>
      <c r="S76" s="12">
        <v>159.97999999999999</v>
      </c>
      <c r="T76" s="69">
        <f t="shared" si="22"/>
        <v>57.575757575757578</v>
      </c>
      <c r="U76" s="86"/>
      <c r="V76" s="89"/>
      <c r="W76" s="59" t="s">
        <v>17</v>
      </c>
      <c r="X76" s="59" t="s">
        <v>17</v>
      </c>
      <c r="Y76" s="59"/>
      <c r="Z76" s="59"/>
      <c r="AA76" s="59" t="s">
        <v>17</v>
      </c>
      <c r="AB76" s="59" t="s">
        <v>17</v>
      </c>
      <c r="AC76" s="59" t="s">
        <v>17</v>
      </c>
      <c r="AD76" s="59" t="s">
        <v>17</v>
      </c>
      <c r="AE76" s="12" t="s">
        <v>17</v>
      </c>
      <c r="AF76" s="12" t="s">
        <v>17</v>
      </c>
      <c r="AG76" s="12" t="s">
        <v>17</v>
      </c>
      <c r="AH76" s="12" t="s">
        <v>17</v>
      </c>
    </row>
    <row r="77" spans="1:34" s="2" customFormat="1" ht="31.5" x14ac:dyDescent="0.2">
      <c r="A77" s="68">
        <v>58</v>
      </c>
      <c r="B77" s="73">
        <v>28954</v>
      </c>
      <c r="C77" s="81" t="s">
        <v>95</v>
      </c>
      <c r="D77" s="52">
        <v>25</v>
      </c>
      <c r="E77" s="52">
        <v>171</v>
      </c>
      <c r="F77" s="53">
        <f t="shared" si="7"/>
        <v>196</v>
      </c>
      <c r="G77" s="53">
        <f t="shared" si="23"/>
        <v>4</v>
      </c>
      <c r="H77" s="53">
        <f t="shared" si="24"/>
        <v>17</v>
      </c>
      <c r="I77" s="53">
        <f t="shared" si="10"/>
        <v>21</v>
      </c>
      <c r="J77" s="53">
        <v>5</v>
      </c>
      <c r="K77" s="54">
        <v>16.05</v>
      </c>
      <c r="L77" s="53"/>
      <c r="M77" s="54"/>
      <c r="N77" s="45">
        <f t="shared" si="5"/>
        <v>0</v>
      </c>
      <c r="O77" s="59" t="s">
        <v>17</v>
      </c>
      <c r="P77" s="59" t="s">
        <v>17</v>
      </c>
      <c r="Q77" s="59" t="s">
        <v>17</v>
      </c>
      <c r="R77" s="14"/>
      <c r="S77" s="12"/>
      <c r="T77" s="69">
        <f>+R77/H77*100</f>
        <v>0</v>
      </c>
      <c r="U77" s="86"/>
      <c r="V77" s="89"/>
      <c r="W77" s="59" t="s">
        <v>17</v>
      </c>
      <c r="X77" s="59" t="s">
        <v>17</v>
      </c>
      <c r="Y77" s="59"/>
      <c r="Z77" s="59"/>
      <c r="AA77" s="59" t="s">
        <v>17</v>
      </c>
      <c r="AB77" s="59" t="s">
        <v>17</v>
      </c>
      <c r="AC77" s="59" t="s">
        <v>17</v>
      </c>
      <c r="AD77" s="59" t="s">
        <v>17</v>
      </c>
      <c r="AE77" s="12" t="s">
        <v>17</v>
      </c>
      <c r="AF77" s="12" t="s">
        <v>17</v>
      </c>
      <c r="AG77" s="12" t="s">
        <v>17</v>
      </c>
      <c r="AH77" s="12" t="s">
        <v>17</v>
      </c>
    </row>
    <row r="78" spans="1:34" s="2" customFormat="1" ht="15.75" x14ac:dyDescent="0.2">
      <c r="A78" s="70">
        <v>59</v>
      </c>
      <c r="B78" s="73">
        <v>30440</v>
      </c>
      <c r="C78" s="81" t="s">
        <v>103</v>
      </c>
      <c r="D78" s="52">
        <v>58</v>
      </c>
      <c r="E78" s="52">
        <v>123</v>
      </c>
      <c r="F78" s="53">
        <f t="shared" si="7"/>
        <v>181</v>
      </c>
      <c r="G78" s="53">
        <f t="shared" ref="G78:G81" si="25">ROUND((D78/3/4*2),0)</f>
        <v>10</v>
      </c>
      <c r="H78" s="53">
        <f t="shared" ref="H78:H81" si="26">ROUND((E78/5/4*2),0)</f>
        <v>12</v>
      </c>
      <c r="I78" s="53">
        <f t="shared" si="10"/>
        <v>22</v>
      </c>
      <c r="J78" s="53">
        <v>50</v>
      </c>
      <c r="K78" s="54">
        <v>160.50000000000003</v>
      </c>
      <c r="L78" s="53">
        <v>9</v>
      </c>
      <c r="M78" s="54">
        <v>75.78</v>
      </c>
      <c r="N78" s="45">
        <f t="shared" si="5"/>
        <v>90</v>
      </c>
      <c r="O78" s="59" t="s">
        <v>17</v>
      </c>
      <c r="P78" s="59" t="s">
        <v>17</v>
      </c>
      <c r="Q78" s="59" t="s">
        <v>17</v>
      </c>
      <c r="R78" s="14"/>
      <c r="S78" s="12"/>
      <c r="T78" s="69">
        <f>+R78/H78*100</f>
        <v>0</v>
      </c>
      <c r="U78" s="86"/>
      <c r="V78" s="89"/>
      <c r="W78" s="59" t="s">
        <v>17</v>
      </c>
      <c r="X78" s="59" t="s">
        <v>17</v>
      </c>
      <c r="Y78" s="59"/>
      <c r="Z78" s="59"/>
      <c r="AA78" s="59" t="s">
        <v>17</v>
      </c>
      <c r="AB78" s="59" t="s">
        <v>17</v>
      </c>
      <c r="AC78" s="59" t="s">
        <v>17</v>
      </c>
      <c r="AD78" s="59" t="s">
        <v>17</v>
      </c>
      <c r="AE78" s="12" t="s">
        <v>17</v>
      </c>
      <c r="AF78" s="12" t="s">
        <v>17</v>
      </c>
      <c r="AG78" s="12" t="s">
        <v>17</v>
      </c>
      <c r="AH78" s="12" t="s">
        <v>17</v>
      </c>
    </row>
    <row r="79" spans="1:34" s="2" customFormat="1" ht="15.75" x14ac:dyDescent="0.2">
      <c r="A79" s="70">
        <v>60</v>
      </c>
      <c r="B79" s="10">
        <v>30462</v>
      </c>
      <c r="C79" s="17" t="s">
        <v>80</v>
      </c>
      <c r="D79" s="47">
        <v>45</v>
      </c>
      <c r="E79" s="47">
        <v>176</v>
      </c>
      <c r="F79" s="53">
        <f t="shared" si="7"/>
        <v>221</v>
      </c>
      <c r="G79" s="53">
        <f t="shared" si="25"/>
        <v>8</v>
      </c>
      <c r="H79" s="53">
        <f t="shared" si="26"/>
        <v>18</v>
      </c>
      <c r="I79" s="53">
        <f t="shared" si="10"/>
        <v>26</v>
      </c>
      <c r="J79" s="48">
        <v>34</v>
      </c>
      <c r="K79" s="49">
        <v>109.14</v>
      </c>
      <c r="L79" s="48">
        <v>4</v>
      </c>
      <c r="M79" s="49">
        <v>33.68</v>
      </c>
      <c r="N79" s="45">
        <f t="shared" si="5"/>
        <v>50</v>
      </c>
      <c r="O79" s="59" t="s">
        <v>17</v>
      </c>
      <c r="P79" s="59" t="s">
        <v>17</v>
      </c>
      <c r="Q79" s="59" t="s">
        <v>17</v>
      </c>
      <c r="R79" s="16">
        <v>19</v>
      </c>
      <c r="S79" s="50">
        <v>159.98000000000002</v>
      </c>
      <c r="T79" s="69">
        <f>+R79/H79*100</f>
        <v>105.55555555555556</v>
      </c>
      <c r="U79" s="86"/>
      <c r="V79" s="89"/>
      <c r="W79" s="59" t="s">
        <v>17</v>
      </c>
      <c r="X79" s="59" t="s">
        <v>17</v>
      </c>
      <c r="Y79" s="59"/>
      <c r="Z79" s="59"/>
      <c r="AA79" s="59" t="s">
        <v>17</v>
      </c>
      <c r="AB79" s="59" t="s">
        <v>17</v>
      </c>
      <c r="AC79" s="59" t="s">
        <v>17</v>
      </c>
      <c r="AD79" s="59" t="s">
        <v>17</v>
      </c>
      <c r="AE79" s="12" t="s">
        <v>17</v>
      </c>
      <c r="AF79" s="12" t="s">
        <v>17</v>
      </c>
      <c r="AG79" s="12" t="s">
        <v>17</v>
      </c>
      <c r="AH79" s="12" t="s">
        <v>17</v>
      </c>
    </row>
    <row r="80" spans="1:34" s="2" customFormat="1" ht="15.75" x14ac:dyDescent="0.2">
      <c r="A80" s="70">
        <v>61</v>
      </c>
      <c r="B80" s="46">
        <v>36199</v>
      </c>
      <c r="C80" s="51" t="s">
        <v>100</v>
      </c>
      <c r="D80" s="53">
        <v>348</v>
      </c>
      <c r="E80" s="53">
        <v>1195</v>
      </c>
      <c r="F80" s="53">
        <f t="shared" si="7"/>
        <v>1543</v>
      </c>
      <c r="G80" s="53">
        <f t="shared" si="25"/>
        <v>58</v>
      </c>
      <c r="H80" s="53">
        <f t="shared" si="26"/>
        <v>120</v>
      </c>
      <c r="I80" s="53">
        <f t="shared" si="10"/>
        <v>178</v>
      </c>
      <c r="J80" s="53">
        <v>290</v>
      </c>
      <c r="K80" s="54">
        <v>930.9</v>
      </c>
      <c r="L80" s="53">
        <v>61</v>
      </c>
      <c r="M80" s="54">
        <v>513.62</v>
      </c>
      <c r="N80" s="45">
        <f t="shared" si="5"/>
        <v>105.2</v>
      </c>
      <c r="O80" s="59" t="s">
        <v>17</v>
      </c>
      <c r="P80" s="59" t="s">
        <v>17</v>
      </c>
      <c r="Q80" s="59" t="s">
        <v>17</v>
      </c>
      <c r="R80" s="14">
        <v>117</v>
      </c>
      <c r="S80" s="12">
        <v>985.14</v>
      </c>
      <c r="T80" s="69">
        <f>+R80/H80*100</f>
        <v>97.5</v>
      </c>
      <c r="U80" s="86"/>
      <c r="V80" s="89"/>
      <c r="W80" s="59" t="s">
        <v>17</v>
      </c>
      <c r="X80" s="59" t="s">
        <v>17</v>
      </c>
      <c r="Y80" s="59"/>
      <c r="Z80" s="59"/>
      <c r="AA80" s="59" t="s">
        <v>17</v>
      </c>
      <c r="AB80" s="59" t="s">
        <v>17</v>
      </c>
      <c r="AC80" s="59" t="s">
        <v>17</v>
      </c>
      <c r="AD80" s="59" t="s">
        <v>17</v>
      </c>
      <c r="AE80" s="12" t="s">
        <v>17</v>
      </c>
      <c r="AF80" s="12" t="s">
        <v>17</v>
      </c>
      <c r="AG80" s="12" t="s">
        <v>17</v>
      </c>
      <c r="AH80" s="12" t="s">
        <v>17</v>
      </c>
    </row>
    <row r="81" spans="1:34" s="2" customFormat="1" ht="15.75" x14ac:dyDescent="0.2">
      <c r="A81" s="68">
        <v>62</v>
      </c>
      <c r="B81" s="46">
        <v>37905</v>
      </c>
      <c r="C81" s="51" t="s">
        <v>37</v>
      </c>
      <c r="D81" s="53">
        <v>70</v>
      </c>
      <c r="E81" s="53">
        <v>242</v>
      </c>
      <c r="F81" s="53">
        <f t="shared" si="7"/>
        <v>312</v>
      </c>
      <c r="G81" s="53">
        <f t="shared" si="25"/>
        <v>12</v>
      </c>
      <c r="H81" s="53">
        <f t="shared" si="26"/>
        <v>24</v>
      </c>
      <c r="I81" s="53">
        <f t="shared" si="10"/>
        <v>36</v>
      </c>
      <c r="J81" s="53">
        <v>27</v>
      </c>
      <c r="K81" s="54">
        <v>86.67</v>
      </c>
      <c r="L81" s="53">
        <v>8</v>
      </c>
      <c r="M81" s="54">
        <v>67.36</v>
      </c>
      <c r="N81" s="45">
        <f t="shared" si="5"/>
        <v>66.7</v>
      </c>
      <c r="O81" s="59" t="s">
        <v>17</v>
      </c>
      <c r="P81" s="59" t="s">
        <v>17</v>
      </c>
      <c r="Q81" s="59" t="s">
        <v>17</v>
      </c>
      <c r="R81" s="14">
        <v>17</v>
      </c>
      <c r="S81" s="12">
        <v>143.14000000000001</v>
      </c>
      <c r="T81" s="69">
        <f>+R81/H81*100</f>
        <v>70.833333333333343</v>
      </c>
      <c r="U81" s="87"/>
      <c r="V81" s="90"/>
      <c r="W81" s="12" t="s">
        <v>17</v>
      </c>
      <c r="X81" s="12" t="s">
        <v>17</v>
      </c>
      <c r="Y81" s="59"/>
      <c r="Z81" s="59"/>
      <c r="AA81" s="59" t="s">
        <v>17</v>
      </c>
      <c r="AB81" s="59" t="s">
        <v>17</v>
      </c>
      <c r="AC81" s="59" t="s">
        <v>17</v>
      </c>
      <c r="AD81" s="59" t="s">
        <v>17</v>
      </c>
      <c r="AE81" s="12" t="s">
        <v>17</v>
      </c>
      <c r="AF81" s="12" t="s">
        <v>17</v>
      </c>
      <c r="AG81" s="12" t="s">
        <v>17</v>
      </c>
      <c r="AH81" s="12" t="s">
        <v>17</v>
      </c>
    </row>
    <row r="82" spans="1:34" s="2" customFormat="1" ht="15.75" x14ac:dyDescent="0.2">
      <c r="A82" s="70">
        <v>63</v>
      </c>
      <c r="B82" s="73">
        <v>48144</v>
      </c>
      <c r="C82" s="51" t="s">
        <v>96</v>
      </c>
      <c r="D82" s="67" t="s">
        <v>17</v>
      </c>
      <c r="E82" s="67" t="s">
        <v>17</v>
      </c>
      <c r="F82" s="67" t="s">
        <v>17</v>
      </c>
      <c r="G82" s="67" t="s">
        <v>17</v>
      </c>
      <c r="H82" s="67" t="s">
        <v>17</v>
      </c>
      <c r="I82" s="67" t="s">
        <v>17</v>
      </c>
      <c r="J82" s="67" t="s">
        <v>17</v>
      </c>
      <c r="K82" s="67" t="s">
        <v>17</v>
      </c>
      <c r="L82" s="67" t="s">
        <v>17</v>
      </c>
      <c r="M82" s="67" t="s">
        <v>17</v>
      </c>
      <c r="N82" s="67" t="s">
        <v>17</v>
      </c>
      <c r="O82" s="78">
        <v>810</v>
      </c>
      <c r="P82" s="79">
        <v>10449.000000000002</v>
      </c>
      <c r="Q82" s="67" t="s">
        <v>17</v>
      </c>
      <c r="R82" s="67" t="s">
        <v>17</v>
      </c>
      <c r="S82" s="67" t="s">
        <v>17</v>
      </c>
      <c r="T82" s="67" t="s">
        <v>17</v>
      </c>
      <c r="U82" s="88"/>
      <c r="V82" s="91"/>
      <c r="W82" s="78"/>
      <c r="X82" s="79"/>
      <c r="Y82" s="79"/>
      <c r="Z82" s="79"/>
      <c r="AA82" s="78">
        <v>269</v>
      </c>
      <c r="AB82" s="79">
        <v>6009.4600000000028</v>
      </c>
      <c r="AC82" s="59" t="s">
        <v>17</v>
      </c>
      <c r="AD82" s="59" t="s">
        <v>17</v>
      </c>
      <c r="AE82" s="12" t="s">
        <v>17</v>
      </c>
      <c r="AF82" s="12" t="s">
        <v>17</v>
      </c>
      <c r="AG82" s="14">
        <v>12</v>
      </c>
      <c r="AH82" s="12">
        <v>557.16</v>
      </c>
    </row>
    <row r="83" spans="1:34" s="2" customFormat="1" ht="15.75" x14ac:dyDescent="0.2">
      <c r="A83" s="70">
        <v>64</v>
      </c>
      <c r="B83" s="46">
        <v>49198</v>
      </c>
      <c r="C83" s="51" t="s">
        <v>38</v>
      </c>
      <c r="D83" s="53">
        <v>230</v>
      </c>
      <c r="E83" s="53">
        <v>803</v>
      </c>
      <c r="F83" s="53">
        <f t="shared" si="7"/>
        <v>1033</v>
      </c>
      <c r="G83" s="53">
        <f t="shared" ref="G83" si="27">ROUND((D83/3/4*2),0)</f>
        <v>38</v>
      </c>
      <c r="H83" s="53">
        <f t="shared" ref="H83" si="28">ROUND((E83/5/4*2),0)</f>
        <v>80</v>
      </c>
      <c r="I83" s="53">
        <f t="shared" si="10"/>
        <v>118</v>
      </c>
      <c r="J83" s="53">
        <v>213</v>
      </c>
      <c r="K83" s="54">
        <v>683.73</v>
      </c>
      <c r="L83" s="53">
        <v>26</v>
      </c>
      <c r="M83" s="54">
        <v>218.92000000000002</v>
      </c>
      <c r="N83" s="45">
        <f t="shared" ref="N83:N95" si="29">ROUND(L83/G83*100,1)</f>
        <v>68.400000000000006</v>
      </c>
      <c r="O83" s="59" t="s">
        <v>17</v>
      </c>
      <c r="P83" s="59" t="s">
        <v>17</v>
      </c>
      <c r="Q83" s="59" t="s">
        <v>17</v>
      </c>
      <c r="R83" s="14">
        <v>62</v>
      </c>
      <c r="S83" s="12">
        <v>522.04</v>
      </c>
      <c r="T83" s="69">
        <f t="shared" ref="T83:T89" si="30">+R83/H83*100</f>
        <v>77.5</v>
      </c>
      <c r="U83" s="86">
        <v>2</v>
      </c>
      <c r="V83" s="89">
        <v>16.84</v>
      </c>
      <c r="W83" s="59" t="s">
        <v>17</v>
      </c>
      <c r="X83" s="59" t="s">
        <v>17</v>
      </c>
      <c r="Y83" s="59"/>
      <c r="Z83" s="59"/>
      <c r="AA83" s="59" t="s">
        <v>17</v>
      </c>
      <c r="AB83" s="59" t="s">
        <v>17</v>
      </c>
      <c r="AC83" s="59" t="s">
        <v>17</v>
      </c>
      <c r="AD83" s="59" t="s">
        <v>17</v>
      </c>
      <c r="AE83" s="12" t="s">
        <v>17</v>
      </c>
      <c r="AF83" s="12" t="s">
        <v>17</v>
      </c>
      <c r="AG83" s="12" t="s">
        <v>17</v>
      </c>
      <c r="AH83" s="12" t="s">
        <v>17</v>
      </c>
    </row>
    <row r="84" spans="1:34" s="2" customFormat="1" ht="15.75" x14ac:dyDescent="0.2">
      <c r="A84" s="70">
        <v>65</v>
      </c>
      <c r="B84" s="46">
        <v>50386</v>
      </c>
      <c r="C84" s="11" t="s">
        <v>105</v>
      </c>
      <c r="D84" s="53">
        <v>96</v>
      </c>
      <c r="E84" s="53">
        <v>308</v>
      </c>
      <c r="F84" s="53">
        <f t="shared" si="7"/>
        <v>404</v>
      </c>
      <c r="G84" s="53">
        <f t="shared" ref="G84:G89" si="31">ROUND((D84/3/4*2),0)</f>
        <v>16</v>
      </c>
      <c r="H84" s="53">
        <f t="shared" ref="H84:H89" si="32">ROUND((E84/5/4*2),0)</f>
        <v>31</v>
      </c>
      <c r="I84" s="53">
        <f t="shared" si="10"/>
        <v>47</v>
      </c>
      <c r="J84" s="53">
        <v>125</v>
      </c>
      <c r="K84" s="54">
        <v>401.25</v>
      </c>
      <c r="L84" s="53">
        <v>30</v>
      </c>
      <c r="M84" s="54">
        <v>252.60000000000002</v>
      </c>
      <c r="N84" s="45">
        <f t="shared" si="29"/>
        <v>187.5</v>
      </c>
      <c r="O84" s="59" t="s">
        <v>17</v>
      </c>
      <c r="P84" s="59" t="s">
        <v>17</v>
      </c>
      <c r="Q84" s="59" t="s">
        <v>17</v>
      </c>
      <c r="R84" s="14">
        <v>87</v>
      </c>
      <c r="S84" s="12">
        <v>732.54</v>
      </c>
      <c r="T84" s="69">
        <f t="shared" si="30"/>
        <v>280.64516129032262</v>
      </c>
      <c r="U84" s="87">
        <v>1</v>
      </c>
      <c r="V84" s="90">
        <v>8.42</v>
      </c>
      <c r="W84" s="12" t="s">
        <v>17</v>
      </c>
      <c r="X84" s="12" t="s">
        <v>17</v>
      </c>
      <c r="Y84" s="59"/>
      <c r="Z84" s="59"/>
      <c r="AA84" s="59" t="s">
        <v>17</v>
      </c>
      <c r="AB84" s="59" t="s">
        <v>17</v>
      </c>
      <c r="AC84" s="59" t="s">
        <v>17</v>
      </c>
      <c r="AD84" s="59" t="s">
        <v>17</v>
      </c>
      <c r="AE84" s="12" t="s">
        <v>17</v>
      </c>
      <c r="AF84" s="12" t="s">
        <v>17</v>
      </c>
      <c r="AG84" s="12" t="s">
        <v>17</v>
      </c>
      <c r="AH84" s="12" t="s">
        <v>17</v>
      </c>
    </row>
    <row r="85" spans="1:34" s="2" customFormat="1" ht="15.75" x14ac:dyDescent="0.2">
      <c r="A85" s="68">
        <v>66</v>
      </c>
      <c r="B85" s="13">
        <v>50388</v>
      </c>
      <c r="C85" s="51" t="s">
        <v>104</v>
      </c>
      <c r="D85" s="52">
        <v>41</v>
      </c>
      <c r="E85" s="52">
        <v>113</v>
      </c>
      <c r="F85" s="53">
        <f t="shared" si="7"/>
        <v>154</v>
      </c>
      <c r="G85" s="53">
        <f t="shared" si="31"/>
        <v>7</v>
      </c>
      <c r="H85" s="53">
        <f t="shared" si="32"/>
        <v>11</v>
      </c>
      <c r="I85" s="53">
        <f t="shared" si="10"/>
        <v>18</v>
      </c>
      <c r="J85" s="53">
        <v>36</v>
      </c>
      <c r="K85" s="54">
        <v>115.56</v>
      </c>
      <c r="L85" s="53">
        <v>2</v>
      </c>
      <c r="M85" s="54">
        <v>16.84</v>
      </c>
      <c r="N85" s="45">
        <f t="shared" si="29"/>
        <v>28.6</v>
      </c>
      <c r="O85" s="59" t="s">
        <v>17</v>
      </c>
      <c r="P85" s="59" t="s">
        <v>17</v>
      </c>
      <c r="Q85" s="59" t="s">
        <v>17</v>
      </c>
      <c r="R85" s="14">
        <v>6</v>
      </c>
      <c r="S85" s="12">
        <v>50.52</v>
      </c>
      <c r="T85" s="69">
        <f t="shared" si="30"/>
        <v>54.54545454545454</v>
      </c>
      <c r="U85" s="87"/>
      <c r="V85" s="90"/>
      <c r="W85" s="12" t="s">
        <v>17</v>
      </c>
      <c r="X85" s="12" t="s">
        <v>17</v>
      </c>
      <c r="Y85" s="59"/>
      <c r="Z85" s="59"/>
      <c r="AA85" s="59" t="s">
        <v>17</v>
      </c>
      <c r="AB85" s="59" t="s">
        <v>17</v>
      </c>
      <c r="AC85" s="59" t="s">
        <v>17</v>
      </c>
      <c r="AD85" s="59" t="s">
        <v>17</v>
      </c>
      <c r="AE85" s="12" t="s">
        <v>17</v>
      </c>
      <c r="AF85" s="12" t="s">
        <v>17</v>
      </c>
      <c r="AG85" s="12" t="s">
        <v>17</v>
      </c>
      <c r="AH85" s="12" t="s">
        <v>17</v>
      </c>
    </row>
    <row r="86" spans="1:34" s="2" customFormat="1" ht="15.75" x14ac:dyDescent="0.2">
      <c r="A86" s="70">
        <v>67</v>
      </c>
      <c r="B86" s="46">
        <v>51918</v>
      </c>
      <c r="C86" s="11" t="s">
        <v>39</v>
      </c>
      <c r="D86" s="53">
        <v>332</v>
      </c>
      <c r="E86" s="53">
        <v>1035</v>
      </c>
      <c r="F86" s="53">
        <f t="shared" si="7"/>
        <v>1367</v>
      </c>
      <c r="G86" s="53">
        <f t="shared" si="31"/>
        <v>55</v>
      </c>
      <c r="H86" s="53">
        <f t="shared" si="32"/>
        <v>104</v>
      </c>
      <c r="I86" s="53">
        <f t="shared" si="10"/>
        <v>159</v>
      </c>
      <c r="J86" s="53">
        <v>200</v>
      </c>
      <c r="K86" s="54">
        <v>642</v>
      </c>
      <c r="L86" s="53">
        <v>42</v>
      </c>
      <c r="M86" s="54">
        <v>353.64000000000004</v>
      </c>
      <c r="N86" s="45">
        <f t="shared" si="29"/>
        <v>76.400000000000006</v>
      </c>
      <c r="O86" s="12" t="s">
        <v>17</v>
      </c>
      <c r="P86" s="12" t="s">
        <v>17</v>
      </c>
      <c r="Q86" s="59" t="s">
        <v>17</v>
      </c>
      <c r="R86" s="14">
        <v>112</v>
      </c>
      <c r="S86" s="12">
        <v>943.04</v>
      </c>
      <c r="T86" s="69">
        <f t="shared" si="30"/>
        <v>107.69230769230769</v>
      </c>
      <c r="U86" s="87">
        <v>2</v>
      </c>
      <c r="V86" s="90">
        <v>16.84</v>
      </c>
      <c r="W86" s="12" t="s">
        <v>17</v>
      </c>
      <c r="X86" s="12" t="s">
        <v>17</v>
      </c>
      <c r="Y86" s="12"/>
      <c r="Z86" s="12"/>
      <c r="AA86" s="12" t="s">
        <v>17</v>
      </c>
      <c r="AB86" s="12" t="s">
        <v>17</v>
      </c>
      <c r="AC86" s="59" t="s">
        <v>17</v>
      </c>
      <c r="AD86" s="59" t="s">
        <v>17</v>
      </c>
      <c r="AE86" s="12" t="s">
        <v>17</v>
      </c>
      <c r="AF86" s="12" t="s">
        <v>17</v>
      </c>
      <c r="AG86" s="12" t="s">
        <v>17</v>
      </c>
      <c r="AH86" s="12" t="s">
        <v>17</v>
      </c>
    </row>
    <row r="87" spans="1:34" s="2" customFormat="1" ht="15.75" x14ac:dyDescent="0.2">
      <c r="A87" s="70">
        <v>68</v>
      </c>
      <c r="B87" s="13">
        <v>52165</v>
      </c>
      <c r="C87" s="11" t="s">
        <v>54</v>
      </c>
      <c r="D87" s="52">
        <v>190</v>
      </c>
      <c r="E87" s="52">
        <v>581</v>
      </c>
      <c r="F87" s="53">
        <f t="shared" si="7"/>
        <v>771</v>
      </c>
      <c r="G87" s="53">
        <f t="shared" si="31"/>
        <v>32</v>
      </c>
      <c r="H87" s="53">
        <f t="shared" si="32"/>
        <v>58</v>
      </c>
      <c r="I87" s="53">
        <f t="shared" si="10"/>
        <v>90</v>
      </c>
      <c r="J87" s="53">
        <v>64</v>
      </c>
      <c r="K87" s="54">
        <v>205.44</v>
      </c>
      <c r="L87" s="53">
        <v>20</v>
      </c>
      <c r="M87" s="54">
        <v>168.4</v>
      </c>
      <c r="N87" s="45">
        <f t="shared" si="29"/>
        <v>62.5</v>
      </c>
      <c r="O87" s="59" t="s">
        <v>17</v>
      </c>
      <c r="P87" s="59" t="s">
        <v>17</v>
      </c>
      <c r="Q87" s="59" t="s">
        <v>17</v>
      </c>
      <c r="R87" s="14">
        <v>38</v>
      </c>
      <c r="S87" s="12">
        <v>319.96000000000004</v>
      </c>
      <c r="T87" s="69">
        <f t="shared" si="30"/>
        <v>65.517241379310349</v>
      </c>
      <c r="U87" s="87"/>
      <c r="V87" s="90"/>
      <c r="W87" s="12" t="s">
        <v>17</v>
      </c>
      <c r="X87" s="12" t="s">
        <v>17</v>
      </c>
      <c r="Y87" s="59"/>
      <c r="Z87" s="59"/>
      <c r="AA87" s="59" t="s">
        <v>17</v>
      </c>
      <c r="AB87" s="59" t="s">
        <v>17</v>
      </c>
      <c r="AC87" s="59" t="s">
        <v>17</v>
      </c>
      <c r="AD87" s="59" t="s">
        <v>17</v>
      </c>
      <c r="AE87" s="59" t="s">
        <v>17</v>
      </c>
      <c r="AF87" s="59" t="s">
        <v>17</v>
      </c>
      <c r="AG87" s="12" t="s">
        <v>17</v>
      </c>
      <c r="AH87" s="12" t="s">
        <v>17</v>
      </c>
    </row>
    <row r="88" spans="1:34" s="2" customFormat="1" ht="15.75" x14ac:dyDescent="0.2">
      <c r="A88" s="70">
        <v>69</v>
      </c>
      <c r="B88" s="46">
        <v>53117</v>
      </c>
      <c r="C88" s="11" t="s">
        <v>99</v>
      </c>
      <c r="D88" s="8">
        <v>377</v>
      </c>
      <c r="E88" s="8">
        <v>1135</v>
      </c>
      <c r="F88" s="53">
        <f t="shared" si="7"/>
        <v>1512</v>
      </c>
      <c r="G88" s="53">
        <f t="shared" si="31"/>
        <v>63</v>
      </c>
      <c r="H88" s="53">
        <f t="shared" si="32"/>
        <v>114</v>
      </c>
      <c r="I88" s="53">
        <f t="shared" si="10"/>
        <v>177</v>
      </c>
      <c r="J88" s="8">
        <v>165</v>
      </c>
      <c r="K88" s="9">
        <v>529.65</v>
      </c>
      <c r="L88" s="8">
        <v>46</v>
      </c>
      <c r="M88" s="9">
        <v>387.32</v>
      </c>
      <c r="N88" s="45">
        <f t="shared" si="29"/>
        <v>73</v>
      </c>
      <c r="O88" s="12" t="s">
        <v>17</v>
      </c>
      <c r="P88" s="12" t="s">
        <v>17</v>
      </c>
      <c r="Q88" s="59" t="s">
        <v>17</v>
      </c>
      <c r="R88" s="14">
        <v>115</v>
      </c>
      <c r="S88" s="12">
        <v>968.3</v>
      </c>
      <c r="T88" s="69">
        <f t="shared" si="30"/>
        <v>100.87719298245614</v>
      </c>
      <c r="U88" s="87">
        <v>4</v>
      </c>
      <c r="V88" s="90">
        <v>33.68</v>
      </c>
      <c r="W88" s="12" t="s">
        <v>17</v>
      </c>
      <c r="X88" s="12" t="s">
        <v>17</v>
      </c>
      <c r="Y88" s="12"/>
      <c r="Z88" s="12"/>
      <c r="AA88" s="12" t="s">
        <v>17</v>
      </c>
      <c r="AB88" s="12" t="s">
        <v>17</v>
      </c>
      <c r="AC88" s="12" t="s">
        <v>17</v>
      </c>
      <c r="AD88" s="12" t="s">
        <v>17</v>
      </c>
      <c r="AE88" s="59" t="s">
        <v>17</v>
      </c>
      <c r="AF88" s="59" t="s">
        <v>17</v>
      </c>
      <c r="AG88" s="12" t="s">
        <v>17</v>
      </c>
      <c r="AH88" s="12" t="s">
        <v>17</v>
      </c>
    </row>
    <row r="89" spans="1:34" s="2" customFormat="1" ht="15.75" x14ac:dyDescent="0.2">
      <c r="A89" s="68">
        <v>70</v>
      </c>
      <c r="B89" s="46">
        <v>55137</v>
      </c>
      <c r="C89" s="11" t="s">
        <v>55</v>
      </c>
      <c r="D89" s="8">
        <v>124</v>
      </c>
      <c r="E89" s="8">
        <v>472</v>
      </c>
      <c r="F89" s="53">
        <f t="shared" si="7"/>
        <v>596</v>
      </c>
      <c r="G89" s="53">
        <f t="shared" si="31"/>
        <v>21</v>
      </c>
      <c r="H89" s="53">
        <f t="shared" si="32"/>
        <v>47</v>
      </c>
      <c r="I89" s="53">
        <f t="shared" si="10"/>
        <v>68</v>
      </c>
      <c r="J89" s="8">
        <v>124</v>
      </c>
      <c r="K89" s="9">
        <v>398.03999999999996</v>
      </c>
      <c r="L89" s="8">
        <v>7</v>
      </c>
      <c r="M89" s="9">
        <v>58.94</v>
      </c>
      <c r="N89" s="45">
        <f t="shared" si="29"/>
        <v>33.299999999999997</v>
      </c>
      <c r="O89" s="12" t="s">
        <v>17</v>
      </c>
      <c r="P89" s="12" t="s">
        <v>17</v>
      </c>
      <c r="Q89" s="59" t="s">
        <v>17</v>
      </c>
      <c r="R89" s="14">
        <v>22</v>
      </c>
      <c r="S89" s="12">
        <v>185.24</v>
      </c>
      <c r="T89" s="69">
        <f t="shared" si="30"/>
        <v>46.808510638297875</v>
      </c>
      <c r="U89" s="87">
        <v>1</v>
      </c>
      <c r="V89" s="90">
        <v>8.42</v>
      </c>
      <c r="W89" s="12" t="s">
        <v>17</v>
      </c>
      <c r="X89" s="12" t="s">
        <v>17</v>
      </c>
      <c r="Y89" s="59"/>
      <c r="Z89" s="59"/>
      <c r="AA89" s="59" t="s">
        <v>17</v>
      </c>
      <c r="AB89" s="59" t="s">
        <v>17</v>
      </c>
      <c r="AC89" s="12" t="s">
        <v>17</v>
      </c>
      <c r="AD89" s="12" t="s">
        <v>17</v>
      </c>
      <c r="AE89" s="12" t="s">
        <v>17</v>
      </c>
      <c r="AF89" s="12" t="s">
        <v>17</v>
      </c>
      <c r="AG89" s="12" t="s">
        <v>17</v>
      </c>
      <c r="AH89" s="12" t="s">
        <v>17</v>
      </c>
    </row>
    <row r="90" spans="1:34" s="2" customFormat="1" ht="15.75" x14ac:dyDescent="0.2">
      <c r="A90" s="70">
        <v>71</v>
      </c>
      <c r="B90" s="73">
        <v>56794</v>
      </c>
      <c r="C90" s="11" t="s">
        <v>97</v>
      </c>
      <c r="D90" s="67" t="s">
        <v>17</v>
      </c>
      <c r="E90" s="67" t="s">
        <v>17</v>
      </c>
      <c r="F90" s="67" t="s">
        <v>17</v>
      </c>
      <c r="G90" s="67" t="s">
        <v>17</v>
      </c>
      <c r="H90" s="67" t="s">
        <v>17</v>
      </c>
      <c r="I90" s="67" t="s">
        <v>17</v>
      </c>
      <c r="J90" s="67" t="s">
        <v>17</v>
      </c>
      <c r="K90" s="67" t="s">
        <v>17</v>
      </c>
      <c r="L90" s="67" t="s">
        <v>17</v>
      </c>
      <c r="M90" s="67" t="s">
        <v>17</v>
      </c>
      <c r="N90" s="67" t="s">
        <v>17</v>
      </c>
      <c r="O90" s="67" t="s">
        <v>17</v>
      </c>
      <c r="P90" s="67" t="s">
        <v>17</v>
      </c>
      <c r="Q90" s="67" t="s">
        <v>17</v>
      </c>
      <c r="R90" s="67" t="s">
        <v>17</v>
      </c>
      <c r="S90" s="67" t="s">
        <v>17</v>
      </c>
      <c r="T90" s="67" t="s">
        <v>17</v>
      </c>
      <c r="U90" s="88"/>
      <c r="V90" s="91"/>
      <c r="W90" s="14">
        <v>2463</v>
      </c>
      <c r="X90" s="12">
        <v>102657.84</v>
      </c>
      <c r="Y90" s="66">
        <v>29</v>
      </c>
      <c r="Z90" s="59">
        <v>1208.7199999999998</v>
      </c>
      <c r="AA90" s="67" t="s">
        <v>17</v>
      </c>
      <c r="AB90" s="67" t="s">
        <v>17</v>
      </c>
      <c r="AC90" s="67" t="s">
        <v>17</v>
      </c>
      <c r="AD90" s="67" t="s">
        <v>17</v>
      </c>
      <c r="AE90" s="67" t="s">
        <v>17</v>
      </c>
      <c r="AF90" s="67" t="s">
        <v>17</v>
      </c>
      <c r="AG90" s="67" t="s">
        <v>17</v>
      </c>
      <c r="AH90" s="67" t="s">
        <v>17</v>
      </c>
    </row>
    <row r="91" spans="1:34" s="2" customFormat="1" ht="15.75" x14ac:dyDescent="0.2">
      <c r="A91" s="70">
        <v>72</v>
      </c>
      <c r="B91" s="13">
        <v>58011</v>
      </c>
      <c r="C91" s="3" t="s">
        <v>56</v>
      </c>
      <c r="D91" s="8">
        <v>327</v>
      </c>
      <c r="E91" s="8">
        <v>1052</v>
      </c>
      <c r="F91" s="53">
        <f t="shared" si="7"/>
        <v>1379</v>
      </c>
      <c r="G91" s="53">
        <f t="shared" ref="G91" si="33">ROUND((D91/3/4*2),0)</f>
        <v>55</v>
      </c>
      <c r="H91" s="53">
        <f t="shared" ref="H91" si="34">ROUND((E91/5/4*2),0)</f>
        <v>105</v>
      </c>
      <c r="I91" s="53">
        <f t="shared" si="10"/>
        <v>160</v>
      </c>
      <c r="J91" s="8">
        <v>494</v>
      </c>
      <c r="K91" s="9">
        <v>1585.74</v>
      </c>
      <c r="L91" s="8">
        <v>31</v>
      </c>
      <c r="M91" s="9">
        <v>261.02</v>
      </c>
      <c r="N91" s="45">
        <f t="shared" si="29"/>
        <v>56.4</v>
      </c>
      <c r="O91" s="12" t="s">
        <v>17</v>
      </c>
      <c r="P91" s="12" t="s">
        <v>17</v>
      </c>
      <c r="Q91" s="59" t="s">
        <v>17</v>
      </c>
      <c r="R91" s="14">
        <v>58</v>
      </c>
      <c r="S91" s="12">
        <v>488.35999999999996</v>
      </c>
      <c r="T91" s="69">
        <f>+R91/H91*100</f>
        <v>55.238095238095241</v>
      </c>
      <c r="U91" s="87">
        <v>4</v>
      </c>
      <c r="V91" s="90">
        <v>33.68</v>
      </c>
      <c r="W91" s="12" t="s">
        <v>17</v>
      </c>
      <c r="X91" s="12" t="s">
        <v>17</v>
      </c>
      <c r="Y91" s="59"/>
      <c r="Z91" s="59"/>
      <c r="AA91" s="59" t="s">
        <v>17</v>
      </c>
      <c r="AB91" s="59" t="s">
        <v>17</v>
      </c>
      <c r="AC91" s="12" t="s">
        <v>17</v>
      </c>
      <c r="AD91" s="12" t="s">
        <v>17</v>
      </c>
      <c r="AE91" s="12" t="s">
        <v>17</v>
      </c>
      <c r="AF91" s="12" t="s">
        <v>17</v>
      </c>
      <c r="AG91" s="12" t="s">
        <v>17</v>
      </c>
      <c r="AH91" s="12" t="s">
        <v>17</v>
      </c>
    </row>
    <row r="92" spans="1:34" s="2" customFormat="1" ht="15.75" x14ac:dyDescent="0.2">
      <c r="A92" s="70">
        <v>73</v>
      </c>
      <c r="B92" s="10">
        <v>60049</v>
      </c>
      <c r="C92" s="3" t="s">
        <v>60</v>
      </c>
      <c r="D92" s="8">
        <v>125</v>
      </c>
      <c r="E92" s="8">
        <v>317</v>
      </c>
      <c r="F92" s="53">
        <f t="shared" si="7"/>
        <v>442</v>
      </c>
      <c r="G92" s="53">
        <f t="shared" ref="G92:G95" si="35">ROUND((D92/3/4*2),0)</f>
        <v>21</v>
      </c>
      <c r="H92" s="53">
        <f t="shared" ref="H92:H95" si="36">ROUND((E92/5/4*2),0)</f>
        <v>32</v>
      </c>
      <c r="I92" s="53">
        <f t="shared" si="10"/>
        <v>53</v>
      </c>
      <c r="J92" s="8">
        <v>55</v>
      </c>
      <c r="K92" s="9">
        <v>176.54999999999998</v>
      </c>
      <c r="L92" s="8">
        <v>13</v>
      </c>
      <c r="M92" s="9">
        <v>109.46000000000001</v>
      </c>
      <c r="N92" s="45">
        <f t="shared" si="29"/>
        <v>61.9</v>
      </c>
      <c r="O92" s="12" t="s">
        <v>17</v>
      </c>
      <c r="P92" s="12" t="s">
        <v>17</v>
      </c>
      <c r="Q92" s="59" t="s">
        <v>17</v>
      </c>
      <c r="R92" s="14">
        <v>13</v>
      </c>
      <c r="S92" s="12">
        <v>109.46000000000001</v>
      </c>
      <c r="T92" s="69">
        <f>+R92/H92*100</f>
        <v>40.625</v>
      </c>
      <c r="U92" s="87"/>
      <c r="V92" s="90"/>
      <c r="W92" s="12" t="s">
        <v>17</v>
      </c>
      <c r="X92" s="12" t="s">
        <v>17</v>
      </c>
      <c r="Y92" s="59"/>
      <c r="Z92" s="59"/>
      <c r="AA92" s="59" t="s">
        <v>17</v>
      </c>
      <c r="AB92" s="59" t="s">
        <v>17</v>
      </c>
      <c r="AC92" s="12" t="s">
        <v>17</v>
      </c>
      <c r="AD92" s="12" t="s">
        <v>17</v>
      </c>
      <c r="AE92" s="12" t="s">
        <v>17</v>
      </c>
      <c r="AF92" s="12" t="s">
        <v>17</v>
      </c>
      <c r="AG92" s="12" t="s">
        <v>17</v>
      </c>
      <c r="AH92" s="12" t="s">
        <v>17</v>
      </c>
    </row>
    <row r="93" spans="1:34" s="2" customFormat="1" ht="31.5" x14ac:dyDescent="0.2">
      <c r="A93" s="68">
        <v>74</v>
      </c>
      <c r="B93" s="13">
        <v>62837</v>
      </c>
      <c r="C93" s="3" t="s">
        <v>101</v>
      </c>
      <c r="D93" s="8">
        <v>372</v>
      </c>
      <c r="E93" s="8">
        <v>1267</v>
      </c>
      <c r="F93" s="53">
        <f t="shared" si="7"/>
        <v>1639</v>
      </c>
      <c r="G93" s="53">
        <f t="shared" si="35"/>
        <v>62</v>
      </c>
      <c r="H93" s="53">
        <f t="shared" si="36"/>
        <v>127</v>
      </c>
      <c r="I93" s="53">
        <f t="shared" si="10"/>
        <v>189</v>
      </c>
      <c r="J93" s="8">
        <v>321</v>
      </c>
      <c r="K93" s="9">
        <v>1030.4099999999999</v>
      </c>
      <c r="L93" s="8">
        <v>36</v>
      </c>
      <c r="M93" s="9">
        <v>303.12</v>
      </c>
      <c r="N93" s="45">
        <f t="shared" si="29"/>
        <v>58.1</v>
      </c>
      <c r="O93" s="12" t="s">
        <v>17</v>
      </c>
      <c r="P93" s="12" t="s">
        <v>17</v>
      </c>
      <c r="Q93" s="59" t="s">
        <v>17</v>
      </c>
      <c r="R93" s="14">
        <v>123</v>
      </c>
      <c r="S93" s="12">
        <v>1035.6600000000001</v>
      </c>
      <c r="T93" s="69">
        <f>+R93/H93*100</f>
        <v>96.850393700787393</v>
      </c>
      <c r="U93" s="87">
        <v>1</v>
      </c>
      <c r="V93" s="90">
        <v>8.42</v>
      </c>
      <c r="W93" s="12" t="s">
        <v>17</v>
      </c>
      <c r="X93" s="12" t="s">
        <v>17</v>
      </c>
      <c r="Y93" s="59"/>
      <c r="Z93" s="59"/>
      <c r="AA93" s="59" t="s">
        <v>17</v>
      </c>
      <c r="AB93" s="59" t="s">
        <v>17</v>
      </c>
      <c r="AC93" s="12" t="s">
        <v>17</v>
      </c>
      <c r="AD93" s="12" t="s">
        <v>17</v>
      </c>
      <c r="AE93" s="12" t="s">
        <v>17</v>
      </c>
      <c r="AF93" s="12" t="s">
        <v>17</v>
      </c>
      <c r="AG93" s="12" t="s">
        <v>17</v>
      </c>
      <c r="AH93" s="12" t="s">
        <v>17</v>
      </c>
    </row>
    <row r="94" spans="1:34" s="2" customFormat="1" ht="15.75" x14ac:dyDescent="0.2">
      <c r="A94" s="70">
        <v>75</v>
      </c>
      <c r="B94" s="46">
        <v>63899</v>
      </c>
      <c r="C94" s="19" t="s">
        <v>62</v>
      </c>
      <c r="D94" s="14">
        <v>59</v>
      </c>
      <c r="E94" s="14">
        <v>301</v>
      </c>
      <c r="F94" s="53">
        <f t="shared" si="7"/>
        <v>360</v>
      </c>
      <c r="G94" s="53">
        <f t="shared" si="35"/>
        <v>10</v>
      </c>
      <c r="H94" s="53">
        <f t="shared" si="36"/>
        <v>30</v>
      </c>
      <c r="I94" s="53">
        <f t="shared" si="10"/>
        <v>40</v>
      </c>
      <c r="J94" s="14">
        <v>63</v>
      </c>
      <c r="K94" s="12">
        <v>202.23000000000002</v>
      </c>
      <c r="L94" s="14">
        <v>7</v>
      </c>
      <c r="M94" s="12">
        <v>58.94</v>
      </c>
      <c r="N94" s="45">
        <f t="shared" si="29"/>
        <v>70</v>
      </c>
      <c r="O94" s="12" t="s">
        <v>17</v>
      </c>
      <c r="P94" s="12" t="s">
        <v>17</v>
      </c>
      <c r="Q94" s="59" t="s">
        <v>17</v>
      </c>
      <c r="R94" s="14">
        <v>38</v>
      </c>
      <c r="S94" s="12">
        <v>319.95999999999998</v>
      </c>
      <c r="T94" s="69">
        <f>+R94/H94*100</f>
        <v>126.66666666666666</v>
      </c>
      <c r="U94" s="87">
        <v>1</v>
      </c>
      <c r="V94" s="90">
        <v>8.42</v>
      </c>
      <c r="W94" s="12" t="s">
        <v>17</v>
      </c>
      <c r="X94" s="12" t="s">
        <v>17</v>
      </c>
      <c r="Y94" s="59"/>
      <c r="Z94" s="59"/>
      <c r="AA94" s="59" t="s">
        <v>17</v>
      </c>
      <c r="AB94" s="59" t="s">
        <v>17</v>
      </c>
      <c r="AC94" s="12" t="s">
        <v>17</v>
      </c>
      <c r="AD94" s="12" t="s">
        <v>17</v>
      </c>
      <c r="AE94" s="12" t="s">
        <v>17</v>
      </c>
      <c r="AF94" s="12" t="s">
        <v>17</v>
      </c>
      <c r="AG94" s="12" t="s">
        <v>17</v>
      </c>
      <c r="AH94" s="12" t="s">
        <v>17</v>
      </c>
    </row>
    <row r="95" spans="1:34" s="2" customFormat="1" ht="15.75" x14ac:dyDescent="0.2">
      <c r="A95" s="70">
        <v>76</v>
      </c>
      <c r="B95" s="46">
        <v>65268</v>
      </c>
      <c r="C95" s="19" t="s">
        <v>102</v>
      </c>
      <c r="D95" s="14">
        <v>67</v>
      </c>
      <c r="E95" s="14">
        <v>126</v>
      </c>
      <c r="F95" s="53">
        <f t="shared" si="7"/>
        <v>193</v>
      </c>
      <c r="G95" s="53">
        <f t="shared" si="35"/>
        <v>11</v>
      </c>
      <c r="H95" s="53">
        <f t="shared" si="36"/>
        <v>13</v>
      </c>
      <c r="I95" s="53">
        <f t="shared" si="10"/>
        <v>24</v>
      </c>
      <c r="J95" s="14">
        <v>33</v>
      </c>
      <c r="K95" s="12">
        <v>105.92999999999999</v>
      </c>
      <c r="L95" s="14">
        <v>12</v>
      </c>
      <c r="M95" s="12">
        <v>101.04</v>
      </c>
      <c r="N95" s="45">
        <f t="shared" si="29"/>
        <v>109.1</v>
      </c>
      <c r="O95" s="12" t="s">
        <v>17</v>
      </c>
      <c r="P95" s="12" t="s">
        <v>17</v>
      </c>
      <c r="Q95" s="59" t="s">
        <v>17</v>
      </c>
      <c r="R95" s="14">
        <v>17</v>
      </c>
      <c r="S95" s="12">
        <v>143.14000000000001</v>
      </c>
      <c r="T95" s="69">
        <f>+R95/H95*100</f>
        <v>130.76923076923077</v>
      </c>
      <c r="U95" s="87"/>
      <c r="V95" s="90"/>
      <c r="W95" s="12" t="s">
        <v>17</v>
      </c>
      <c r="X95" s="12" t="s">
        <v>17</v>
      </c>
      <c r="Y95" s="59"/>
      <c r="Z95" s="59"/>
      <c r="AA95" s="59" t="s">
        <v>17</v>
      </c>
      <c r="AB95" s="59" t="s">
        <v>17</v>
      </c>
      <c r="AC95" s="12" t="s">
        <v>17</v>
      </c>
      <c r="AD95" s="12" t="s">
        <v>17</v>
      </c>
      <c r="AE95" s="12" t="s">
        <v>17</v>
      </c>
      <c r="AF95" s="12" t="s">
        <v>17</v>
      </c>
      <c r="AG95" s="12" t="s">
        <v>17</v>
      </c>
      <c r="AH95" s="12" t="s">
        <v>17</v>
      </c>
    </row>
    <row r="96" spans="1:34" ht="15.75" x14ac:dyDescent="0.25">
      <c r="A96" s="4"/>
      <c r="B96" s="60"/>
      <c r="C96" s="61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3"/>
      <c r="AF96" s="64"/>
      <c r="AG96" s="62"/>
      <c r="AH96" s="62"/>
    </row>
    <row r="97" spans="1:34" x14ac:dyDescent="0.2">
      <c r="A97" s="126" t="s">
        <v>81</v>
      </c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</row>
    <row r="98" spans="1:34" x14ac:dyDescent="0.2">
      <c r="A98" s="20" t="s">
        <v>82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</row>
    <row r="99" spans="1:34" ht="15" x14ac:dyDescent="0.25">
      <c r="A99" s="24"/>
      <c r="C99" s="65"/>
      <c r="D99" s="5"/>
      <c r="E99" s="5"/>
      <c r="F99" s="5"/>
      <c r="G99" s="5"/>
      <c r="H99" s="5"/>
      <c r="I99" s="5"/>
    </row>
    <row r="100" spans="1:34" ht="15" x14ac:dyDescent="0.25">
      <c r="C100" s="6"/>
      <c r="D100" s="5"/>
      <c r="E100" s="5"/>
      <c r="F100" s="5"/>
      <c r="G100" s="5"/>
      <c r="H100" s="5"/>
      <c r="I100" s="5"/>
      <c r="L100" s="25"/>
      <c r="O100" s="25"/>
      <c r="AE100" s="25"/>
      <c r="AG100" s="25"/>
    </row>
  </sheetData>
  <mergeCells count="46">
    <mergeCell ref="A97:AH97"/>
    <mergeCell ref="AG15:AH15"/>
    <mergeCell ref="J16:K16"/>
    <mergeCell ref="L16:M16"/>
    <mergeCell ref="O16:P16"/>
    <mergeCell ref="R16:S16"/>
    <mergeCell ref="W16:X16"/>
    <mergeCell ref="AA16:AB16"/>
    <mergeCell ref="AC16:AD16"/>
    <mergeCell ref="AE16:AF16"/>
    <mergeCell ref="AG16:AH16"/>
    <mergeCell ref="W15:X15"/>
    <mergeCell ref="AA15:AB15"/>
    <mergeCell ref="AC15:AD15"/>
    <mergeCell ref="AE15:AF15"/>
    <mergeCell ref="L15:M15"/>
    <mergeCell ref="U15:V15"/>
    <mergeCell ref="U16:V16"/>
    <mergeCell ref="Y15:Z15"/>
    <mergeCell ref="Y16:Z16"/>
    <mergeCell ref="F15:F17"/>
    <mergeCell ref="G15:G17"/>
    <mergeCell ref="H15:H17"/>
    <mergeCell ref="I15:I17"/>
    <mergeCell ref="J15:K15"/>
    <mergeCell ref="N15:N17"/>
    <mergeCell ref="O15:P15"/>
    <mergeCell ref="Q15:Q17"/>
    <mergeCell ref="R15:S15"/>
    <mergeCell ref="T15:T17"/>
    <mergeCell ref="A15:A17"/>
    <mergeCell ref="B15:B17"/>
    <mergeCell ref="C15:C17"/>
    <mergeCell ref="D15:D17"/>
    <mergeCell ref="E15:E17"/>
    <mergeCell ref="AE7:AH7"/>
    <mergeCell ref="A8:AH8"/>
    <mergeCell ref="A10:AH10"/>
    <mergeCell ref="A11:AH11"/>
    <mergeCell ref="A14:AH14"/>
    <mergeCell ref="AE6:AH6"/>
    <mergeCell ref="AE1:AH1"/>
    <mergeCell ref="AE2:AH2"/>
    <mergeCell ref="AE3:AH3"/>
    <mergeCell ref="AE4:AH4"/>
    <mergeCell ref="AE5:AH5"/>
  </mergeCells>
  <printOptions horizontalCentered="1"/>
  <pageMargins left="0.74803149606299213" right="0.74803149606299213" top="0.39370078740157483" bottom="0.39370078740157483" header="0.51181102362204722" footer="0.51181102362204722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Ataskaita</vt:lpstr>
      <vt:lpstr>Ataskaita!Print_Titles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Asta Markevičienė</dc:creator>
  <cp:keywords/>
  <dc:description/>
  <cp:lastModifiedBy>Asta Markevičienė</cp:lastModifiedBy>
  <cp:revision/>
  <dcterms:created xsi:type="dcterms:W3CDTF">2019-04-30T11:01:03Z</dcterms:created>
  <dcterms:modified xsi:type="dcterms:W3CDTF">2025-07-23T07:50:56Z</dcterms:modified>
  <cp:category/>
  <cp:contentStatus/>
</cp:coreProperties>
</file>